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8960" windowHeight="7995"/>
  </bookViews>
  <sheets>
    <sheet name="Output comparisions" sheetId="1" r:id="rId1"/>
    <sheet name="Input data Dairy" sheetId="2" r:id="rId2"/>
    <sheet name="Input data Beef" sheetId="3" r:id="rId3"/>
    <sheet name="Input data Sheep" sheetId="4" r:id="rId4"/>
    <sheet name="Input Data Feedlots" sheetId="5" r:id="rId5"/>
    <sheet name="Input data Grains" sheetId="6" r:id="rId6"/>
  </sheets>
  <calcPr calcId="145621"/>
</workbook>
</file>

<file path=xl/calcChain.xml><?xml version="1.0" encoding="utf-8"?>
<calcChain xmlns="http://schemas.openxmlformats.org/spreadsheetml/2006/main">
  <c r="D7" i="4" l="1"/>
  <c r="D6" i="4"/>
  <c r="D5" i="4"/>
  <c r="D5" i="2" l="1"/>
  <c r="E5" i="2" s="1"/>
  <c r="C6" i="2"/>
  <c r="C7" i="2" s="1"/>
  <c r="C8" i="2" l="1"/>
  <c r="D8" i="2" s="1"/>
  <c r="E8" i="2" s="1"/>
  <c r="D7" i="2"/>
  <c r="E7" i="2" s="1"/>
  <c r="D6" i="2"/>
  <c r="E6" i="2" s="1"/>
  <c r="C23" i="1"/>
  <c r="C22" i="1"/>
  <c r="C21" i="1"/>
  <c r="C20" i="1"/>
  <c r="C19" i="1"/>
  <c r="A23" i="1"/>
  <c r="A22" i="1"/>
  <c r="A21" i="1"/>
  <c r="A20" i="1"/>
  <c r="A19" i="1"/>
  <c r="O16" i="1"/>
  <c r="K3" i="6"/>
  <c r="K2" i="6"/>
  <c r="J3" i="6"/>
  <c r="J2" i="6"/>
  <c r="I3" i="6"/>
  <c r="I2" i="6"/>
  <c r="H2" i="6"/>
  <c r="H3" i="6"/>
  <c r="L3" i="6" l="1"/>
  <c r="N16" i="1" s="1"/>
  <c r="N17" i="1" s="1"/>
  <c r="B23" i="1" s="1"/>
  <c r="G16" i="1"/>
  <c r="C16" i="1"/>
  <c r="K8" i="2"/>
  <c r="K7" i="2"/>
  <c r="K6" i="2"/>
  <c r="K5" i="2"/>
  <c r="K39" i="2"/>
  <c r="K38" i="2"/>
  <c r="K37" i="2"/>
  <c r="K36" i="2"/>
  <c r="K35" i="2"/>
  <c r="H10" i="5"/>
  <c r="K16" i="1" s="1"/>
  <c r="K17" i="1" s="1"/>
  <c r="B22" i="1" s="1"/>
  <c r="K4" i="2" l="1"/>
  <c r="K3" i="2" s="1"/>
  <c r="B16" i="1" s="1"/>
  <c r="B17" i="1" s="1"/>
  <c r="B19" i="1" s="1"/>
  <c r="C69" i="4"/>
  <c r="C63" i="4"/>
  <c r="H50" i="4"/>
  <c r="G50" i="4"/>
  <c r="F50" i="4"/>
  <c r="E50" i="4"/>
  <c r="D50" i="4"/>
  <c r="C50" i="4"/>
  <c r="H44" i="4"/>
  <c r="G44" i="4"/>
  <c r="F44" i="4"/>
  <c r="E44" i="4"/>
  <c r="D44" i="4"/>
  <c r="C44" i="4"/>
  <c r="F38" i="4"/>
  <c r="F32" i="4"/>
  <c r="H26" i="4"/>
  <c r="G26" i="4"/>
  <c r="F26" i="4"/>
  <c r="E26" i="4"/>
  <c r="D26" i="4"/>
  <c r="C26" i="4"/>
  <c r="H20" i="4"/>
  <c r="G20" i="4"/>
  <c r="F20" i="4"/>
  <c r="E20" i="4"/>
  <c r="D20" i="4"/>
  <c r="C20" i="4"/>
  <c r="H14" i="4"/>
  <c r="G14" i="4"/>
  <c r="F14" i="4"/>
  <c r="E14" i="4"/>
  <c r="D14" i="4"/>
  <c r="C14" i="4"/>
  <c r="H8" i="4"/>
  <c r="P54" i="4" s="1"/>
  <c r="G8" i="4"/>
  <c r="O54" i="4" s="1"/>
  <c r="F8" i="4"/>
  <c r="N54" i="4" s="1"/>
  <c r="E8" i="4"/>
  <c r="M54" i="4" s="1"/>
  <c r="D8" i="4"/>
  <c r="L54" i="4" s="1"/>
  <c r="C8" i="4"/>
  <c r="K54" i="4" s="1"/>
  <c r="B57" i="3"/>
  <c r="B56" i="3"/>
  <c r="B55" i="3"/>
  <c r="B54" i="3"/>
  <c r="H53" i="3"/>
  <c r="C47" i="3"/>
  <c r="C41" i="3"/>
  <c r="I32" i="3"/>
  <c r="H32" i="3"/>
  <c r="G32" i="3"/>
  <c r="F32" i="3"/>
  <c r="E32" i="3"/>
  <c r="D32" i="3"/>
  <c r="C32" i="3"/>
  <c r="I26" i="3"/>
  <c r="H26" i="3"/>
  <c r="G26" i="3"/>
  <c r="F26" i="3"/>
  <c r="E26" i="3"/>
  <c r="D26" i="3"/>
  <c r="C26" i="3"/>
  <c r="I20" i="3"/>
  <c r="H20" i="3"/>
  <c r="G20" i="3"/>
  <c r="F20" i="3"/>
  <c r="E20" i="3"/>
  <c r="D20" i="3"/>
  <c r="C20" i="3"/>
  <c r="I14" i="3"/>
  <c r="H14" i="3"/>
  <c r="G14" i="3"/>
  <c r="F14" i="3"/>
  <c r="E14" i="3"/>
  <c r="D14" i="3"/>
  <c r="C14" i="3"/>
  <c r="I8" i="3"/>
  <c r="L4" i="3" s="1"/>
  <c r="F16" i="1" s="1"/>
  <c r="F17" i="1" s="1"/>
  <c r="B20" i="1" s="1"/>
  <c r="H8" i="3"/>
  <c r="G8" i="3"/>
  <c r="F8" i="3"/>
  <c r="E8" i="3"/>
  <c r="D8" i="3"/>
  <c r="C8" i="3"/>
  <c r="C51" i="2"/>
  <c r="C45" i="2"/>
  <c r="G39" i="2"/>
  <c r="F39" i="2"/>
  <c r="E39" i="2"/>
  <c r="D39" i="2"/>
  <c r="C39" i="2"/>
  <c r="G33" i="2"/>
  <c r="F33" i="2"/>
  <c r="E33" i="2"/>
  <c r="D33" i="2"/>
  <c r="C33" i="2"/>
  <c r="G27" i="2"/>
  <c r="F27" i="2"/>
  <c r="E27" i="2"/>
  <c r="D27" i="2"/>
  <c r="C27" i="2"/>
  <c r="G21" i="2"/>
  <c r="F21" i="2"/>
  <c r="E21" i="2"/>
  <c r="D21" i="2"/>
  <c r="C21" i="2"/>
  <c r="G15" i="2"/>
  <c r="F15" i="2"/>
  <c r="E15" i="2"/>
  <c r="D15" i="2"/>
  <c r="C15" i="2"/>
  <c r="G9" i="2"/>
  <c r="F9" i="2"/>
  <c r="E9" i="2"/>
  <c r="D9" i="2"/>
  <c r="C9" i="2"/>
  <c r="L7" i="1"/>
  <c r="L11" i="1"/>
  <c r="L4" i="1"/>
  <c r="L3" i="1"/>
  <c r="J4" i="1"/>
  <c r="J8" i="1"/>
  <c r="J11" i="1"/>
  <c r="J12" i="1"/>
  <c r="J3" i="1"/>
  <c r="J14" i="1" s="1"/>
  <c r="I8" i="1"/>
  <c r="I11" i="1"/>
  <c r="I12" i="1"/>
  <c r="I4" i="1"/>
  <c r="I3" i="1"/>
  <c r="O6" i="1"/>
  <c r="O7" i="1"/>
  <c r="O8" i="1"/>
  <c r="O9" i="1"/>
  <c r="O10" i="1"/>
  <c r="O11" i="1"/>
  <c r="O5" i="1"/>
  <c r="B14" i="1"/>
  <c r="E14" i="1"/>
  <c r="H14" i="1"/>
  <c r="K14" i="1"/>
  <c r="M14" i="1"/>
  <c r="N7" i="1"/>
  <c r="N10" i="1"/>
  <c r="N11" i="1"/>
  <c r="M15" i="1"/>
  <c r="N8" i="1" s="1"/>
  <c r="Q54" i="4" l="1"/>
  <c r="K4" i="4" s="1"/>
  <c r="I16" i="1" s="1"/>
  <c r="I17" i="1" s="1"/>
  <c r="B21" i="1" s="1"/>
  <c r="I14" i="1"/>
  <c r="L14" i="1"/>
  <c r="N14" i="1"/>
  <c r="O14" i="1"/>
  <c r="N6" i="1"/>
  <c r="N9" i="1"/>
  <c r="N5" i="1"/>
  <c r="F8" i="1"/>
  <c r="D12" i="1"/>
  <c r="G12" i="1"/>
  <c r="G11" i="1"/>
  <c r="G8" i="1"/>
  <c r="G7" i="1"/>
  <c r="G4" i="1"/>
  <c r="G3" i="1"/>
  <c r="D3" i="1"/>
  <c r="D4" i="1"/>
  <c r="D7" i="1"/>
  <c r="D8" i="1"/>
  <c r="D11" i="1"/>
  <c r="C3" i="1"/>
  <c r="D14" i="1" l="1"/>
  <c r="G14" i="1"/>
  <c r="F14" i="1"/>
  <c r="C14" i="1"/>
  <c r="F3" i="1"/>
  <c r="C8" i="1"/>
  <c r="F11" i="1"/>
  <c r="C7" i="1"/>
  <c r="F4" i="1"/>
  <c r="F12" i="1"/>
  <c r="C12" i="1"/>
  <c r="C4" i="1"/>
  <c r="F7" i="1"/>
  <c r="C11" i="1"/>
</calcChain>
</file>

<file path=xl/comments1.xml><?xml version="1.0" encoding="utf-8"?>
<comments xmlns="http://schemas.openxmlformats.org/spreadsheetml/2006/main">
  <authors>
    <author>Seyda Ozkan</author>
    <author>Dr Richard J Eckard</author>
    <author>Richard Eckard</author>
  </authors>
  <commentList>
    <comment ref="F1" authorId="0">
      <text>
        <r>
          <rPr>
            <sz val="8"/>
            <color indexed="81"/>
            <rFont val="Tahoma"/>
            <family val="2"/>
          </rPr>
          <t>Type the name of your farm</t>
        </r>
      </text>
    </comment>
    <comment ref="B4" authorId="0">
      <text>
        <r>
          <rPr>
            <sz val="8"/>
            <color indexed="81"/>
            <rFont val="Tahoma"/>
            <family val="2"/>
          </rPr>
          <t>Defined in terms of calendar seasons (Spring - September, October, November. Summer - December, January, February. Autumn - March, April, May. Winter - June, July, August)</t>
        </r>
      </text>
    </comment>
    <comment ref="A5" authorId="1">
      <text>
        <r>
          <rPr>
            <sz val="8"/>
            <color indexed="81"/>
            <rFont val="Tahoma"/>
            <family val="2"/>
          </rPr>
          <t>Insert the number of animals in each category.</t>
        </r>
      </text>
    </comment>
    <comment ref="A11" authorId="1">
      <text>
        <r>
          <rPr>
            <sz val="8"/>
            <color indexed="81"/>
            <rFont val="Tahoma"/>
            <family val="2"/>
          </rPr>
          <t xml:space="preserve">Specify the average liveweight of your herd for each category.
The estimated weight of an animal by season. </t>
        </r>
      </text>
    </comment>
    <comment ref="A17" authorId="1">
      <text>
        <r>
          <rPr>
            <sz val="8"/>
            <color indexed="81"/>
            <rFont val="Tahoma"/>
            <family val="2"/>
          </rPr>
          <t>Insert the likely average daily liveweight gain for each class of animal in the herd.
This is an estimate of the expected weight gain of an animal in a particular class of livestock over a season, expressed in kilograms per day. Where climatic conditions are particularly harsh and where feed quality is poor, liveweight loss will occur.</t>
        </r>
      </text>
    </comment>
    <comment ref="A23" authorId="0">
      <text>
        <r>
          <rPr>
            <sz val="8"/>
            <color indexed="81"/>
            <rFont val="Tahoma"/>
            <family val="2"/>
          </rPr>
          <t>Enter the CP in the feed eaten, not on offer</t>
        </r>
      </text>
    </comment>
    <comment ref="A29" authorId="2">
      <text>
        <r>
          <rPr>
            <sz val="8"/>
            <color indexed="81"/>
            <rFont val="Tahoma"/>
            <family val="2"/>
          </rPr>
          <t>Enter the DMD in the feed eaten, not on offer</t>
        </r>
      </text>
    </comment>
    <comment ref="A35" authorId="0">
      <text>
        <r>
          <rPr>
            <sz val="8"/>
            <color indexed="81"/>
            <rFont val="Tahoma"/>
            <family val="2"/>
          </rPr>
          <t>Insert the average seasonal milk production for milking cows in kg/head/day (or annual yield/no of milking cows/365 days)</t>
        </r>
      </text>
    </comment>
    <comment ref="A41" authorId="0">
      <text>
        <r>
          <rPr>
            <sz val="8"/>
            <color indexed="81"/>
            <rFont val="Tahoma"/>
            <family val="2"/>
          </rPr>
          <t>Amount of Nitrogen fertiliser applied on crops (in kg N/ha) - remember that urea is 46%N and DAP is 18% N etc. i.e. 10 tonnes of urea = 10000*46/100 kg N</t>
        </r>
      </text>
    </comment>
    <comment ref="A47" authorId="0">
      <text>
        <r>
          <rPr>
            <sz val="8"/>
            <color indexed="81"/>
            <rFont val="Tahoma"/>
            <family val="2"/>
          </rPr>
          <t>Amount of Nitrogen fertiliser applied on pastures (in kg N/ha) - remember that urea is 46%N and DAP is 18% N etc. i.e. 10 tonnes of urea = 10000*46/100 kg N</t>
        </r>
      </text>
    </comment>
    <comment ref="A53" authorId="1">
      <text>
        <r>
          <rPr>
            <sz val="8"/>
            <color indexed="81"/>
            <rFont val="Tahoma"/>
            <family val="2"/>
          </rPr>
          <t>The total area of cropping land that received N fertiliser</t>
        </r>
      </text>
    </comment>
    <comment ref="A54" authorId="1">
      <text>
        <r>
          <rPr>
            <sz val="8"/>
            <color indexed="81"/>
            <rFont val="Tahoma"/>
            <family val="2"/>
          </rPr>
          <t>Total area of pastures that received N fertiliser</t>
        </r>
      </text>
    </comment>
    <comment ref="A56" authorId="1">
      <text>
        <r>
          <rPr>
            <sz val="8"/>
            <color indexed="81"/>
            <rFont val="Tahoma"/>
            <family val="2"/>
          </rPr>
          <t>How any litres of diesel did the farm use last year?</t>
        </r>
      </text>
    </comment>
    <comment ref="A57" authorId="1">
      <text>
        <r>
          <rPr>
            <sz val="8"/>
            <color indexed="81"/>
            <rFont val="Tahoma"/>
            <family val="2"/>
          </rPr>
          <t>What was your total annual electricity bill for the year in KWh?</t>
        </r>
      </text>
    </comment>
    <comment ref="A58" authorId="1">
      <text>
        <r>
          <rPr>
            <sz val="8"/>
            <color indexed="81"/>
            <rFont val="Tahoma"/>
            <family val="2"/>
          </rPr>
          <t>This allows for the evaluation of the carbon sequestration impact if planting trees on the farm. If you don't want this comparison, then set the area to zero.</t>
        </r>
      </text>
    </comment>
    <comment ref="A61" authorId="0">
      <text>
        <r>
          <rPr>
            <sz val="8"/>
            <color indexed="81"/>
            <rFont val="Tahoma"/>
            <family val="2"/>
          </rPr>
          <t>Enter your manure management data for milkers.
Enter zero (0) for the category that is not applicable to your farm</t>
        </r>
      </text>
    </comment>
    <comment ref="B61" authorId="0">
      <text>
        <r>
          <rPr>
            <sz val="8"/>
            <color indexed="81"/>
            <rFont val="Tahoma"/>
            <family val="2"/>
          </rPr>
          <t>Lagoon (%)
Manure in a liquid form is stored in such a way as to create anaerobic conditions. Typically, almost all of the available organic matter of the waste will be converted into methane in the anaerobic situation. In order to prevent emissions escaping into the atmosphere, it is possible to cover these lagoons, collect the methane gas produced and burn it as a renewable fuel.</t>
        </r>
      </text>
    </comment>
    <comment ref="C61" authorId="0">
      <text>
        <r>
          <rPr>
            <sz val="8"/>
            <color indexed="81"/>
            <rFont val="Tahoma"/>
            <family val="2"/>
          </rPr>
          <t>Liquid/slurry (%)</t>
        </r>
      </text>
    </comment>
    <comment ref="D61" authorId="0">
      <text>
        <r>
          <rPr>
            <sz val="8"/>
            <color indexed="81"/>
            <rFont val="Tahoma"/>
            <family val="2"/>
          </rPr>
          <t>Daily spread (%)</t>
        </r>
      </text>
    </comment>
    <comment ref="E61" authorId="0">
      <text>
        <r>
          <rPr>
            <sz val="8"/>
            <color indexed="81"/>
            <rFont val="Tahoma"/>
            <family val="2"/>
          </rPr>
          <t>solid storage (%)</t>
        </r>
      </text>
    </comment>
    <comment ref="F61" authorId="0">
      <text>
        <r>
          <rPr>
            <sz val="8"/>
            <color indexed="81"/>
            <rFont val="Tahoma"/>
            <family val="2"/>
          </rPr>
          <t>Drylot (%)</t>
        </r>
      </text>
    </comment>
    <comment ref="G61" authorId="0">
      <text>
        <r>
          <rPr>
            <sz val="8"/>
            <color indexed="81"/>
            <rFont val="Tahoma"/>
            <family val="2"/>
          </rPr>
          <t>Digester (%)</t>
        </r>
      </text>
    </comment>
    <comment ref="H61" authorId="0">
      <text>
        <r>
          <rPr>
            <sz val="8"/>
            <color indexed="81"/>
            <rFont val="Tahoma"/>
            <family val="2"/>
          </rPr>
          <t>Voided at pasture (%)</t>
        </r>
      </text>
    </comment>
    <comment ref="A62" authorId="0">
      <text>
        <r>
          <rPr>
            <sz val="8"/>
            <color indexed="81"/>
            <rFont val="Tahoma"/>
            <family val="2"/>
          </rPr>
          <t>Enter your manure management data for other dairy cows 
Enter zero (0) for the category that is not applicable to your farm</t>
        </r>
      </text>
    </comment>
  </commentList>
</comments>
</file>

<file path=xl/comments2.xml><?xml version="1.0" encoding="utf-8"?>
<comments xmlns="http://schemas.openxmlformats.org/spreadsheetml/2006/main">
  <authors>
    <author>Seyda Ozkan</author>
    <author>Dr Richard J Eckard</author>
    <author>Richard Eckard</author>
  </authors>
  <commentList>
    <comment ref="H1" authorId="0">
      <text>
        <r>
          <rPr>
            <sz val="8"/>
            <color indexed="81"/>
            <rFont val="Tahoma"/>
            <family val="2"/>
          </rPr>
          <t>Type the name of your farm</t>
        </r>
      </text>
    </comment>
    <comment ref="C3" authorId="0">
      <text>
        <r>
          <rPr>
            <sz val="8"/>
            <color indexed="81"/>
            <rFont val="Tahoma"/>
            <family val="2"/>
          </rPr>
          <t xml:space="preserve"> bulls older that 1 year</t>
        </r>
      </text>
    </comment>
    <comment ref="D3" authorId="0">
      <text>
        <r>
          <rPr>
            <sz val="8"/>
            <color indexed="81"/>
            <rFont val="Tahoma"/>
            <family val="2"/>
          </rPr>
          <t>bulls younger that 1 year</t>
        </r>
      </text>
    </comment>
    <comment ref="E3" authorId="0">
      <text>
        <r>
          <rPr>
            <sz val="8"/>
            <color indexed="81"/>
            <rFont val="Tahoma"/>
            <family val="2"/>
          </rPr>
          <t>steers younger than 1 year</t>
        </r>
      </text>
    </comment>
    <comment ref="F3" authorId="0">
      <text>
        <r>
          <rPr>
            <sz val="8"/>
            <color indexed="81"/>
            <rFont val="Tahoma"/>
            <family val="2"/>
          </rPr>
          <t>cows between 1 and 2 years</t>
        </r>
      </text>
    </comment>
    <comment ref="G3" authorId="0">
      <text>
        <r>
          <rPr>
            <sz val="8"/>
            <color indexed="81"/>
            <rFont val="Tahoma"/>
            <family val="2"/>
          </rPr>
          <t>cows older than 2 years (breeding cows)</t>
        </r>
      </text>
    </comment>
    <comment ref="H3" authorId="0">
      <text>
        <r>
          <rPr>
            <sz val="8"/>
            <color indexed="81"/>
            <rFont val="Tahoma"/>
            <family val="2"/>
          </rPr>
          <t>heifers younger than 1 year</t>
        </r>
      </text>
    </comment>
    <comment ref="I3" authorId="0">
      <text>
        <r>
          <rPr>
            <sz val="8"/>
            <color indexed="81"/>
            <rFont val="Tahoma"/>
            <family val="2"/>
          </rPr>
          <t>steers older than 1 year</t>
        </r>
      </text>
    </comment>
    <comment ref="A4" authorId="1">
      <text>
        <r>
          <rPr>
            <sz val="8"/>
            <color indexed="81"/>
            <rFont val="Tahoma"/>
            <family val="2"/>
          </rPr>
          <t>Insert the number of animals in each category in each season.</t>
        </r>
      </text>
    </comment>
    <comment ref="A10" authorId="1">
      <text>
        <r>
          <rPr>
            <sz val="8"/>
            <color indexed="81"/>
            <rFont val="Tahoma"/>
            <family val="2"/>
          </rPr>
          <t>Specify the average liveweight of your herd for each category in each season</t>
        </r>
      </text>
    </comment>
    <comment ref="A16" authorId="1">
      <text>
        <r>
          <rPr>
            <sz val="8"/>
            <color indexed="81"/>
            <rFont val="Tahoma"/>
            <family val="2"/>
          </rPr>
          <t>Insert the likely average daily liveweight gain for each class of animal in each season.</t>
        </r>
      </text>
    </comment>
    <comment ref="A22" authorId="0">
      <text>
        <r>
          <rPr>
            <sz val="8"/>
            <color indexed="81"/>
            <rFont val="Tahoma"/>
            <family val="2"/>
          </rPr>
          <t>Enter the CP in the feed eaten, not on offer</t>
        </r>
      </text>
    </comment>
    <comment ref="A28" authorId="2">
      <text>
        <r>
          <rPr>
            <sz val="8"/>
            <color indexed="81"/>
            <rFont val="Tahoma"/>
            <family val="2"/>
          </rPr>
          <t>Enter the dry matter digestibility (DMD) in the feed eaten, not on offer</t>
        </r>
      </text>
    </comment>
    <comment ref="A34" authorId="0">
      <text>
        <r>
          <rPr>
            <sz val="8"/>
            <color indexed="81"/>
            <rFont val="Tahoma"/>
            <family val="2"/>
          </rPr>
          <t>The total area of land cultivated for cropping.</t>
        </r>
      </text>
    </comment>
    <comment ref="A35" authorId="0">
      <text>
        <r>
          <rPr>
            <sz val="8"/>
            <color indexed="81"/>
            <rFont val="Tahoma"/>
            <family val="2"/>
          </rPr>
          <t>Total area of pastures on the farm, that is not natural rangeland.</t>
        </r>
      </text>
    </comment>
    <comment ref="A37" authorId="0">
      <text>
        <r>
          <rPr>
            <sz val="8"/>
            <color indexed="81"/>
            <rFont val="Tahoma"/>
            <family val="2"/>
          </rPr>
          <t>Amount of Nitrogen fertiliser applied on crops (in kg N/ha) - remember that urea is 46%N and DAP is 18% N etc. i.e. 10 tonnes of urea = 10000*46/100 kg N</t>
        </r>
      </text>
    </comment>
    <comment ref="A43" authorId="0">
      <text>
        <r>
          <rPr>
            <sz val="8"/>
            <color indexed="81"/>
            <rFont val="Tahoma"/>
            <family val="2"/>
          </rPr>
          <t>Amount of Nitrogen fertiliser applied on pastures (in kg N/ha) - remember that urea is 46%N and DAP is 18% N etc. i.e. 10 tonnes of urea = 10000*46/100 kg N</t>
        </r>
      </text>
    </comment>
    <comment ref="A49" authorId="0">
      <text>
        <r>
          <rPr>
            <sz val="8"/>
            <color indexed="81"/>
            <rFont val="Tahoma"/>
            <family val="2"/>
          </rPr>
          <t>How many litres of diesel did the farm use last year?</t>
        </r>
      </text>
    </comment>
    <comment ref="A50" authorId="0">
      <text>
        <r>
          <rPr>
            <sz val="8"/>
            <color indexed="81"/>
            <rFont val="Tahoma"/>
            <family val="2"/>
          </rPr>
          <t>What was your total annual electricity bill for the year in KWh?</t>
        </r>
      </text>
    </comment>
    <comment ref="A51" authorId="1">
      <text>
        <r>
          <rPr>
            <sz val="8"/>
            <color indexed="81"/>
            <rFont val="Tahoma"/>
            <family val="2"/>
          </rPr>
          <t>This allows for the evaluation of the carbon sequestration impact if planting trees on the farm. If you don't want this comparison, then set the area to zero.</t>
        </r>
      </text>
    </comment>
    <comment ref="G53" authorId="0">
      <text>
        <r>
          <rPr>
            <sz val="8"/>
            <color indexed="81"/>
            <rFont val="Tahoma"/>
            <family val="2"/>
          </rPr>
          <t xml:space="preserve">Enter the proportion of cows lactating
Note: This must correspond to the Feed Adjustment cells to the right. </t>
        </r>
      </text>
    </comment>
    <comment ref="H53" authorId="2">
      <text>
        <r>
          <rPr>
            <b/>
            <sz val="9"/>
            <color indexed="81"/>
            <rFont val="Tahoma"/>
            <family val="2"/>
          </rPr>
          <t xml:space="preserve">The seasons when animals are lactating is taken from the inventory defaults. This is set when you choose the region at the top of this page.
NOTE: these numbers must align with the numbers in the left column. If not, then override the formulas using the data from the Table in cells AA2. </t>
        </r>
      </text>
    </comment>
  </commentList>
</comments>
</file>

<file path=xl/comments3.xml><?xml version="1.0" encoding="utf-8"?>
<comments xmlns="http://schemas.openxmlformats.org/spreadsheetml/2006/main">
  <authors>
    <author>Seyda Ozkan</author>
    <author>Dr Richard J Eckard</author>
    <author>Richard Eckard</author>
  </authors>
  <commentList>
    <comment ref="G1" authorId="0">
      <text>
        <r>
          <rPr>
            <sz val="8"/>
            <color indexed="8"/>
            <rFont val="Tahoma"/>
            <family val="2"/>
          </rPr>
          <t>Type the name of your farm here</t>
        </r>
      </text>
    </comment>
    <comment ref="A4" authorId="1">
      <text>
        <r>
          <rPr>
            <sz val="8"/>
            <color indexed="8"/>
            <rFont val="Tahoma"/>
            <family val="2"/>
          </rPr>
          <t>Insert the number of animals in each category.</t>
        </r>
      </text>
    </comment>
    <comment ref="A10" authorId="1">
      <text>
        <r>
          <rPr>
            <sz val="8"/>
            <color indexed="8"/>
            <rFont val="Tahoma"/>
            <family val="2"/>
          </rPr>
          <t>Specify the average liveweight of your herd for each category (in kg liveweight)</t>
        </r>
      </text>
    </comment>
    <comment ref="A16" authorId="1">
      <text>
        <r>
          <rPr>
            <sz val="8"/>
            <color indexed="8"/>
            <rFont val="Tahoma"/>
            <family val="2"/>
          </rPr>
          <t>Insert the likely average daily liveweight gain (kg/day) for each class of animal in the herd.</t>
        </r>
      </text>
    </comment>
    <comment ref="A22" authorId="0">
      <text>
        <r>
          <rPr>
            <sz val="8"/>
            <color indexed="8"/>
            <rFont val="Tahoma"/>
            <family val="2"/>
          </rPr>
          <t>Insert the estimated dry matter available</t>
        </r>
      </text>
    </comment>
    <comment ref="A28" authorId="0">
      <text>
        <r>
          <rPr>
            <sz val="8"/>
            <color indexed="8"/>
            <rFont val="Tahoma"/>
            <family val="2"/>
          </rPr>
          <t>Insert the lambing rates for each season.</t>
        </r>
        <r>
          <rPr>
            <sz val="8"/>
            <color indexed="8"/>
            <rFont val="Tahoma"/>
            <family val="2"/>
          </rPr>
          <t xml:space="preserve">
Note must add to 1.0</t>
        </r>
      </text>
    </comment>
    <comment ref="A34" authorId="0">
      <text>
        <r>
          <rPr>
            <sz val="8"/>
            <color indexed="8"/>
            <rFont val="Tahoma"/>
            <family val="2"/>
          </rPr>
          <t>Insert the lambing rates in each season</t>
        </r>
      </text>
    </comment>
    <comment ref="A40" authorId="0">
      <text>
        <r>
          <rPr>
            <sz val="8"/>
            <color indexed="8"/>
            <rFont val="Tahoma"/>
            <family val="2"/>
          </rPr>
          <t>Enter the CP in the feed eaten, not on offer</t>
        </r>
      </text>
    </comment>
    <comment ref="A46" authorId="2">
      <text>
        <r>
          <rPr>
            <sz val="8"/>
            <color indexed="8"/>
            <rFont val="Tahoma"/>
            <family val="2"/>
          </rPr>
          <t>Enter the DMD in the feed eaten, not on offer</t>
        </r>
      </text>
    </comment>
    <comment ref="A56" authorId="0">
      <text>
        <r>
          <rPr>
            <sz val="8"/>
            <color indexed="8"/>
            <rFont val="Tahoma"/>
            <family val="2"/>
          </rPr>
          <t>The total area of land cultivated for cropping (ha).</t>
        </r>
      </text>
    </comment>
    <comment ref="A57" authorId="0">
      <text>
        <r>
          <rPr>
            <sz val="8"/>
            <color indexed="8"/>
            <rFont val="Tahoma"/>
            <family val="2"/>
          </rPr>
          <t>Total area of pastures on the farm, that is not natural rangeland (ha)</t>
        </r>
      </text>
    </comment>
    <comment ref="A59" authorId="0">
      <text>
        <r>
          <rPr>
            <sz val="8"/>
            <color indexed="8"/>
            <rFont val="Tahoma"/>
            <family val="2"/>
          </rPr>
          <t>Total amount of Nitrogen fertiliser applied on crops (in kg N) - remember that urea is 46%N and DAP is 18% N etc. i.e. 10 tonnes of urea = 10000*46/100 kg N/ha</t>
        </r>
      </text>
    </comment>
    <comment ref="A65" authorId="0">
      <text>
        <r>
          <rPr>
            <sz val="8"/>
            <color indexed="81"/>
            <rFont val="Tahoma"/>
            <family val="2"/>
          </rPr>
          <t>Total amount of Nitrogen fertiliser applied on pastures (in kg N) - remember that urea is 46%N and DAP is 18% N etc. i.e. 10 tonnes of urea = 10000*46/100 kg N/ha</t>
        </r>
      </text>
    </comment>
    <comment ref="A71" authorId="1">
      <text>
        <r>
          <rPr>
            <sz val="8"/>
            <color indexed="8"/>
            <rFont val="Tahoma"/>
            <family val="2"/>
          </rPr>
          <t>How any litres of diesel did the farm use last year?</t>
        </r>
      </text>
    </comment>
    <comment ref="A72" authorId="1">
      <text>
        <r>
          <rPr>
            <sz val="8"/>
            <color indexed="8"/>
            <rFont val="Tahoma"/>
            <family val="2"/>
          </rPr>
          <t>What was your total annual electricity bill for the year in KWh?</t>
        </r>
      </text>
    </comment>
    <comment ref="A73" authorId="1">
      <text>
        <r>
          <rPr>
            <sz val="8"/>
            <color indexed="8"/>
            <rFont val="Tahoma"/>
            <family val="2"/>
          </rPr>
          <t>This allows for the evaluation of the carbon sequestration impact if planting trees on the farm. If you don't want this comparison, then set the area to zero.</t>
        </r>
      </text>
    </comment>
    <comment ref="A75" authorId="1">
      <text>
        <r>
          <rPr>
            <sz val="8"/>
            <color indexed="8"/>
            <rFont val="Tahoma"/>
            <family val="2"/>
          </rPr>
          <t xml:space="preserve">Insert the carbon content of the wool produced. </t>
        </r>
        <r>
          <rPr>
            <sz val="8"/>
            <color indexed="8"/>
            <rFont val="Tahoma"/>
            <family val="2"/>
          </rPr>
          <t xml:space="preserve">
If you do not know, then use the default value of 45.2%</t>
        </r>
      </text>
    </comment>
  </commentList>
</comments>
</file>

<file path=xl/comments4.xml><?xml version="1.0" encoding="utf-8"?>
<comments xmlns="http://schemas.openxmlformats.org/spreadsheetml/2006/main">
  <authors>
    <author>Author</author>
  </authors>
  <commentList>
    <comment ref="A10" authorId="0">
      <text>
        <r>
          <rPr>
            <sz val="8"/>
            <color indexed="81"/>
            <rFont val="Tahoma"/>
            <family val="2"/>
          </rPr>
          <t>Insert the number of animals in each category.</t>
        </r>
      </text>
    </comment>
    <comment ref="A11" authorId="0">
      <text>
        <r>
          <rPr>
            <sz val="8"/>
            <color indexed="81"/>
            <rFont val="Tahoma"/>
            <family val="2"/>
          </rPr>
          <t>Enter the average number of days cattle stayed</t>
        </r>
      </text>
    </comment>
    <comment ref="A12" authorId="0">
      <text>
        <r>
          <rPr>
            <sz val="8"/>
            <color indexed="81"/>
            <rFont val="Tahoma"/>
            <family val="2"/>
          </rPr>
          <t>Specify the average liveweight of your herd for each category.</t>
        </r>
      </text>
    </comment>
    <comment ref="A13" authorId="0">
      <text>
        <r>
          <rPr>
            <sz val="8"/>
            <color indexed="81"/>
            <rFont val="Tahoma"/>
            <family val="2"/>
          </rPr>
          <t>Insert the likely average daily liveweight gain (kg/day) for each class of animal.</t>
        </r>
      </text>
    </comment>
    <comment ref="A14" authorId="0">
      <text>
        <r>
          <rPr>
            <sz val="8"/>
            <color indexed="81"/>
            <rFont val="Tahoma"/>
            <family val="2"/>
          </rPr>
          <t>Enter the dry matter digestibility (DMD) in the feed eaten, not on offer</t>
        </r>
      </text>
    </comment>
    <comment ref="A19" authorId="0">
      <text>
        <r>
          <rPr>
            <sz val="8"/>
            <color indexed="81"/>
            <rFont val="Tahoma"/>
            <family val="2"/>
          </rPr>
          <t>Note must add to 1.0</t>
        </r>
      </text>
    </comment>
    <comment ref="A29" authorId="0">
      <text>
        <r>
          <rPr>
            <sz val="8"/>
            <color indexed="81"/>
            <rFont val="Tahoma"/>
            <family val="2"/>
          </rPr>
          <t>Insert the number of animals in each category.</t>
        </r>
      </text>
    </comment>
    <comment ref="A30" authorId="0">
      <text>
        <r>
          <rPr>
            <sz val="8"/>
            <color indexed="81"/>
            <rFont val="Tahoma"/>
            <family val="2"/>
          </rPr>
          <t>Enter the average number of days cattle stayed</t>
        </r>
      </text>
    </comment>
    <comment ref="A31" authorId="0">
      <text>
        <r>
          <rPr>
            <sz val="8"/>
            <color indexed="81"/>
            <rFont val="Tahoma"/>
            <family val="2"/>
          </rPr>
          <t>Specify the average liveweight of your herd for each category.</t>
        </r>
      </text>
    </comment>
    <comment ref="A32" authorId="0">
      <text>
        <r>
          <rPr>
            <sz val="8"/>
            <color indexed="81"/>
            <rFont val="Tahoma"/>
            <family val="2"/>
          </rPr>
          <t>Insert the likely average daily liveweight gain (kg/day) for each class of animal.</t>
        </r>
      </text>
    </comment>
    <comment ref="A33" authorId="0">
      <text>
        <r>
          <rPr>
            <sz val="8"/>
            <color indexed="81"/>
            <rFont val="Tahoma"/>
            <family val="2"/>
          </rPr>
          <t>Enter the dry matter digestibility (DMD) in the feed eaten, not on offer</t>
        </r>
      </text>
    </comment>
    <comment ref="A38" authorId="0">
      <text>
        <r>
          <rPr>
            <sz val="8"/>
            <color indexed="81"/>
            <rFont val="Tahoma"/>
            <family val="2"/>
          </rPr>
          <t>Note must add to 1.0</t>
        </r>
      </text>
    </comment>
    <comment ref="A48" authorId="0">
      <text>
        <r>
          <rPr>
            <sz val="8"/>
            <color indexed="81"/>
            <rFont val="Tahoma"/>
            <family val="2"/>
          </rPr>
          <t>Insert the number of animals in each category.</t>
        </r>
      </text>
    </comment>
    <comment ref="A49" authorId="0">
      <text>
        <r>
          <rPr>
            <sz val="8"/>
            <color indexed="81"/>
            <rFont val="Tahoma"/>
            <family val="2"/>
          </rPr>
          <t>Enter the average number of days cattle stayed</t>
        </r>
      </text>
    </comment>
    <comment ref="A50" authorId="0">
      <text>
        <r>
          <rPr>
            <sz val="8"/>
            <color indexed="81"/>
            <rFont val="Tahoma"/>
            <family val="2"/>
          </rPr>
          <t>Specify the average liveweight of your herd for each category.</t>
        </r>
      </text>
    </comment>
    <comment ref="A51" authorId="0">
      <text>
        <r>
          <rPr>
            <sz val="8"/>
            <color indexed="81"/>
            <rFont val="Tahoma"/>
            <family val="2"/>
          </rPr>
          <t>Insert the likely average daily liveweight gain (kg/day) for each class of animal.</t>
        </r>
      </text>
    </comment>
    <comment ref="A52" authorId="0">
      <text>
        <r>
          <rPr>
            <sz val="8"/>
            <color indexed="81"/>
            <rFont val="Tahoma"/>
            <family val="2"/>
          </rPr>
          <t>Enter the dry matter digestibility (DMD) in the feed eaten, not on offer</t>
        </r>
      </text>
    </comment>
    <comment ref="A57" authorId="0">
      <text>
        <r>
          <rPr>
            <sz val="8"/>
            <color indexed="81"/>
            <rFont val="Tahoma"/>
            <family val="2"/>
          </rPr>
          <t>Note must add to 1.0</t>
        </r>
      </text>
    </comment>
    <comment ref="A67" authorId="0">
      <text>
        <r>
          <rPr>
            <sz val="8"/>
            <color indexed="81"/>
            <rFont val="Tahoma"/>
            <family val="2"/>
          </rPr>
          <t>Insert the number of animals in each category.</t>
        </r>
      </text>
    </comment>
    <comment ref="A68" authorId="0">
      <text>
        <r>
          <rPr>
            <sz val="8"/>
            <color indexed="81"/>
            <rFont val="Tahoma"/>
            <family val="2"/>
          </rPr>
          <t>Enter the average number of days cattle stayed</t>
        </r>
      </text>
    </comment>
    <comment ref="A69" authorId="0">
      <text>
        <r>
          <rPr>
            <sz val="8"/>
            <color indexed="81"/>
            <rFont val="Tahoma"/>
            <family val="2"/>
          </rPr>
          <t>Specify the average liveweight of your herd for each category.</t>
        </r>
      </text>
    </comment>
    <comment ref="A70" authorId="0">
      <text>
        <r>
          <rPr>
            <sz val="8"/>
            <color indexed="81"/>
            <rFont val="Tahoma"/>
            <family val="2"/>
          </rPr>
          <t>Insert the likely average daily liveweight gain (kg/day) for each class of animal.</t>
        </r>
      </text>
    </comment>
    <comment ref="A71" authorId="0">
      <text>
        <r>
          <rPr>
            <sz val="8"/>
            <color indexed="81"/>
            <rFont val="Tahoma"/>
            <family val="2"/>
          </rPr>
          <t>Enter the dry matter digestibility (DMD) in the feed eaten, not on offer</t>
        </r>
      </text>
    </comment>
    <comment ref="A76" authorId="0">
      <text>
        <r>
          <rPr>
            <sz val="8"/>
            <color indexed="81"/>
            <rFont val="Tahoma"/>
            <family val="2"/>
          </rPr>
          <t>Note must add to 1.0</t>
        </r>
      </text>
    </comment>
    <comment ref="A84" authorId="0">
      <text>
        <r>
          <rPr>
            <sz val="8"/>
            <color indexed="81"/>
            <rFont val="Tahoma"/>
            <family val="2"/>
          </rPr>
          <t>How many litres of diesel did the farm use last year?</t>
        </r>
      </text>
    </comment>
    <comment ref="A85" authorId="0">
      <text>
        <r>
          <rPr>
            <sz val="8"/>
            <color indexed="81"/>
            <rFont val="Tahoma"/>
            <family val="2"/>
          </rPr>
          <t>What was your total annual electricity bill for the year in KWh?</t>
        </r>
      </text>
    </comment>
    <comment ref="A86" authorId="0">
      <text>
        <r>
          <rPr>
            <sz val="8"/>
            <color indexed="81"/>
            <rFont val="Tahoma"/>
            <family val="2"/>
          </rPr>
          <t>This allows for the evaluation of the carbon sequestration impact if planting trees on the farm. If you don't want this comparison, then set the area to zero.</t>
        </r>
      </text>
    </comment>
  </commentList>
</comments>
</file>

<file path=xl/comments5.xml><?xml version="1.0" encoding="utf-8"?>
<comments xmlns="http://schemas.openxmlformats.org/spreadsheetml/2006/main">
  <authors>
    <author>Seyda Ozkan</author>
    <author xml:space="preserve"> Richard Eckard</author>
    <author>Richard Eckard</author>
    <author>Dr Richard J Eckard</author>
  </authors>
  <commentList>
    <comment ref="B1" authorId="0">
      <text>
        <r>
          <rPr>
            <sz val="8"/>
            <color indexed="81"/>
            <rFont val="Tahoma"/>
            <family val="2"/>
          </rPr>
          <t>Type the name of your farm</t>
        </r>
      </text>
    </comment>
    <comment ref="A3" authorId="0">
      <text>
        <r>
          <rPr>
            <sz val="8"/>
            <color indexed="81"/>
            <rFont val="Tahoma"/>
            <family val="2"/>
          </rPr>
          <t>click on crop names to the right and then use drop down box to select the crop.</t>
        </r>
      </text>
    </comment>
    <comment ref="A5" authorId="1">
      <text>
        <r>
          <rPr>
            <sz val="8"/>
            <color indexed="81"/>
            <rFont val="Tahoma"/>
            <family val="2"/>
          </rPr>
          <t xml:space="preserve">For grain crops, enter actual grain yield. For pasture legumes (eg. Lucerne) enter total DM yield.  
</t>
        </r>
      </text>
    </comment>
    <comment ref="A8" authorId="2">
      <text>
        <r>
          <rPr>
            <sz val="8"/>
            <color indexed="81"/>
            <rFont val="Tahoma"/>
            <family val="2"/>
          </rPr>
          <t>Enter kg of Nitrogen NOT product. Eg. Urea is 46%N, DAP is 18% N</t>
        </r>
        <r>
          <rPr>
            <sz val="9"/>
            <color indexed="81"/>
            <rFont val="Tahoma"/>
            <family val="2"/>
          </rPr>
          <t xml:space="preserve">
</t>
        </r>
      </text>
    </comment>
    <comment ref="A11" authorId="0">
      <text>
        <r>
          <rPr>
            <sz val="8"/>
            <color indexed="81"/>
            <rFont val="Tahoma"/>
            <family val="2"/>
          </rPr>
          <t>How many litres of diesel did the farm use last year?</t>
        </r>
      </text>
    </comment>
    <comment ref="A12" authorId="0">
      <text>
        <r>
          <rPr>
            <sz val="8"/>
            <color indexed="81"/>
            <rFont val="Tahoma"/>
            <family val="2"/>
          </rPr>
          <t>What was your total annual electricity bill for the year in KWh?</t>
        </r>
      </text>
    </comment>
    <comment ref="A13" authorId="3">
      <text>
        <r>
          <rPr>
            <sz val="8"/>
            <color indexed="81"/>
            <rFont val="Tahoma"/>
            <family val="2"/>
          </rPr>
          <t>This allows for the evaluation of the carbon sequestration impact if planting trees on the farm. If you don't want this comparison, then set the area to zero.</t>
        </r>
      </text>
    </comment>
  </commentList>
</comments>
</file>

<file path=xl/sharedStrings.xml><?xml version="1.0" encoding="utf-8"?>
<sst xmlns="http://schemas.openxmlformats.org/spreadsheetml/2006/main" count="563" uniqueCount="173">
  <si>
    <t>Outputs</t>
  </si>
  <si>
    <t>t CO2e/farm</t>
  </si>
  <si>
    <t>CH4 - Manure</t>
  </si>
  <si>
    <t>N2O - Manure</t>
  </si>
  <si>
    <t>N2O - N Fertiliser</t>
  </si>
  <si>
    <t>N2O - Indirect</t>
  </si>
  <si>
    <t>N2O - Manure, faeces and urine</t>
  </si>
  <si>
    <t>Tree plantings (after 1990)</t>
  </si>
  <si>
    <t>Net Farm Emissions</t>
  </si>
  <si>
    <t>Area cropped</t>
  </si>
  <si>
    <t>Area Improved Pasture</t>
  </si>
  <si>
    <t>Total farm area</t>
  </si>
  <si>
    <t>t CO2e/ha</t>
  </si>
  <si>
    <t>Dairy</t>
  </si>
  <si>
    <t>%</t>
  </si>
  <si>
    <t>Beef</t>
  </si>
  <si>
    <t>CH4 - Burning</t>
  </si>
  <si>
    <t>N2O - Burning</t>
  </si>
  <si>
    <t>N2O - Crop residues</t>
  </si>
  <si>
    <t>N2O - N2 fixation</t>
  </si>
  <si>
    <t>Grains</t>
  </si>
  <si>
    <t>Feedlots</t>
  </si>
  <si>
    <t>Sheep</t>
  </si>
  <si>
    <t>CH4 - Animals</t>
  </si>
  <si>
    <t>Enter your farm data for each animal class and season</t>
  </si>
  <si>
    <t>Farm Name:</t>
  </si>
  <si>
    <t>Joe Bloggs</t>
  </si>
  <si>
    <t>Milking Cows</t>
  </si>
  <si>
    <t xml:space="preserve">Heifers &gt;1 </t>
  </si>
  <si>
    <t xml:space="preserve">Heifers &lt;1 </t>
  </si>
  <si>
    <t>Dairy Bulls&gt;1</t>
  </si>
  <si>
    <t>Dairy Bulls&lt;1</t>
  </si>
  <si>
    <t>Units</t>
  </si>
  <si>
    <t>Seasons</t>
  </si>
  <si>
    <t>Livestock numbers</t>
  </si>
  <si>
    <t>Spring</t>
  </si>
  <si>
    <t>head</t>
  </si>
  <si>
    <t>Summer</t>
  </si>
  <si>
    <t>Autumn</t>
  </si>
  <si>
    <t>Winter</t>
  </si>
  <si>
    <t>Average</t>
  </si>
  <si>
    <t>Liveweight</t>
  </si>
  <si>
    <t>kg/head</t>
  </si>
  <si>
    <t>Live weight gain (LWG)</t>
  </si>
  <si>
    <t>kg/day</t>
  </si>
  <si>
    <t>Crude protein (CP) content of  feed</t>
  </si>
  <si>
    <t>Dry matter digestibility (DMD)</t>
  </si>
  <si>
    <t>Milk production (MP)</t>
  </si>
  <si>
    <t>L/day/head</t>
  </si>
  <si>
    <t>N fertiliser crops</t>
  </si>
  <si>
    <t>kg N/ha</t>
  </si>
  <si>
    <t>Total</t>
  </si>
  <si>
    <t>N fertiliser pastures</t>
  </si>
  <si>
    <t>ha</t>
  </si>
  <si>
    <t>Annual Diesel Consumption</t>
  </si>
  <si>
    <t>litres/year</t>
  </si>
  <si>
    <t>Annual Electricity Use</t>
  </si>
  <si>
    <t>KWh</t>
  </si>
  <si>
    <t>Area of Trees Planted after 1990</t>
  </si>
  <si>
    <t>hectares</t>
  </si>
  <si>
    <t>Lagoon</t>
  </si>
  <si>
    <t>Liquid/Slurry</t>
  </si>
  <si>
    <t>Daily spread</t>
  </si>
  <si>
    <t>Solid storage</t>
  </si>
  <si>
    <t>Drylot</t>
  </si>
  <si>
    <t>Digester</t>
  </si>
  <si>
    <t>Pasture</t>
  </si>
  <si>
    <t>Manure management for milking cows</t>
  </si>
  <si>
    <t>Manure management for other dairy cows</t>
  </si>
  <si>
    <t>Farm name:</t>
  </si>
  <si>
    <t>Bulls &gt;1</t>
  </si>
  <si>
    <t>Steers&lt;1</t>
  </si>
  <si>
    <t>Cows 1 to 2</t>
  </si>
  <si>
    <t>Cows &gt;2</t>
  </si>
  <si>
    <t>Cows&lt;1</t>
  </si>
  <si>
    <t>Steers&gt;1</t>
  </si>
  <si>
    <t>Livestock Numbers</t>
  </si>
  <si>
    <t>Crude Protein (CP)</t>
  </si>
  <si>
    <t>Nitrogen Fertiliser Crops</t>
  </si>
  <si>
    <t>Nitrogen Fertiliser Pasture</t>
  </si>
  <si>
    <t>NB! See notes on cells</t>
  </si>
  <si>
    <t>Proportion of cows lactating</t>
  </si>
  <si>
    <t>Temperate/tropical</t>
  </si>
  <si>
    <t>LC and FA</t>
  </si>
  <si>
    <t>No inputs required for milk intake</t>
  </si>
  <si>
    <t>Milk Intake</t>
  </si>
  <si>
    <t>kg/head/day</t>
  </si>
  <si>
    <t>Farm Name</t>
  </si>
  <si>
    <t>Rams</t>
  </si>
  <si>
    <t>Wethers</t>
  </si>
  <si>
    <t>Maiden breeding ewes</t>
  </si>
  <si>
    <t>Breeding ewes</t>
  </si>
  <si>
    <t>Other ewes</t>
  </si>
  <si>
    <t>Lambs and hoggets</t>
  </si>
  <si>
    <t>Dry Matter Availability</t>
  </si>
  <si>
    <t>t/ha</t>
  </si>
  <si>
    <t>Proportion of ewes lambing</t>
  </si>
  <si>
    <t xml:space="preserve">This must be a number between </t>
  </si>
  <si>
    <t>zero and 1, not a %</t>
  </si>
  <si>
    <t>Seasonal lambing rates</t>
  </si>
  <si>
    <t xml:space="preserve">Not the percentage, but the </t>
  </si>
  <si>
    <t xml:space="preserve">proportion i.e. for 80% in spring </t>
  </si>
  <si>
    <t>insert 0.8 into cell G34</t>
  </si>
  <si>
    <t>Greasy Wool Prod</t>
  </si>
  <si>
    <t>kg/hd/year</t>
  </si>
  <si>
    <t>Clean wool yield</t>
  </si>
  <si>
    <t>Area improved pasture</t>
  </si>
  <si>
    <t>Carbon content of Wool</t>
  </si>
  <si>
    <t xml:space="preserve">Enter your farm data for each group and animal class </t>
  </si>
  <si>
    <t>Note that the calculation of total GHG emissions are available for FOUR groups managed in a year.</t>
  </si>
  <si>
    <t>Enter data for the number of groups you manage in a year and leave the rest of the groups as 0</t>
  </si>
  <si>
    <t xml:space="preserve">If feedlot waste is applied to crop or pasture land, we suggest that you use one of the other livestock calculators available on </t>
  </si>
  <si>
    <t>http://www.greenhouse.unimelb.edu.au/Tools.htm website since the current spreadhseet assumes NO animal waste is applied to land directly.</t>
  </si>
  <si>
    <t>Group 1</t>
  </si>
  <si>
    <t>Domestic</t>
  </si>
  <si>
    <t>Export</t>
  </si>
  <si>
    <t>Japan ox</t>
  </si>
  <si>
    <t>Livestock Numbers (N)</t>
  </si>
  <si>
    <t>Average length of stay (L)</t>
  </si>
  <si>
    <t xml:space="preserve">days </t>
  </si>
  <si>
    <t>Liveweight (W)</t>
  </si>
  <si>
    <t>Dry matter intake (I)</t>
  </si>
  <si>
    <t>Total grains (inc molasses)</t>
  </si>
  <si>
    <t>Other concentrates</t>
  </si>
  <si>
    <t>Grasses</t>
  </si>
  <si>
    <t>Legumes</t>
  </si>
  <si>
    <t>Proportion of feed components</t>
  </si>
  <si>
    <t>Composition of feed components</t>
  </si>
  <si>
    <t>Cellulose</t>
  </si>
  <si>
    <t>Hemicellulose</t>
  </si>
  <si>
    <t>Soluble residue</t>
  </si>
  <si>
    <t>Nitrogen</t>
  </si>
  <si>
    <t>Group 2</t>
  </si>
  <si>
    <t>Group 3</t>
  </si>
  <si>
    <t>Group 4</t>
  </si>
  <si>
    <t>total liveweight</t>
  </si>
  <si>
    <t>t lwt</t>
  </si>
  <si>
    <t>Total product</t>
  </si>
  <si>
    <t>Emissions intensity</t>
  </si>
  <si>
    <t>t CO2e/t lwt</t>
  </si>
  <si>
    <t>total product</t>
  </si>
  <si>
    <t>litres/farm</t>
  </si>
  <si>
    <t>t Milk Solids</t>
  </si>
  <si>
    <t>t CO2e/t milk solids</t>
  </si>
  <si>
    <t>steers sold</t>
  </si>
  <si>
    <t>t liveweight</t>
  </si>
  <si>
    <t>t CO2e/t LWT</t>
  </si>
  <si>
    <t>total wool production</t>
  </si>
  <si>
    <t>t clean wool yield</t>
  </si>
  <si>
    <t>t CO2e/t wool</t>
  </si>
  <si>
    <t>Enter your farm data</t>
  </si>
  <si>
    <t>Farm cropping details</t>
  </si>
  <si>
    <t>Barley</t>
  </si>
  <si>
    <t>Pulses</t>
  </si>
  <si>
    <t>Average grain yield</t>
  </si>
  <si>
    <t>Area sown</t>
  </si>
  <si>
    <t>ha/farm</t>
  </si>
  <si>
    <t>Irrigated (Y/N)</t>
  </si>
  <si>
    <t>N</t>
  </si>
  <si>
    <t>Y/N</t>
  </si>
  <si>
    <t>Nitrogen Fertiliser Use</t>
  </si>
  <si>
    <t>Fraction of the annual production of crop that is burnt (F)</t>
  </si>
  <si>
    <t>ha/total crop ha</t>
  </si>
  <si>
    <t>Fraction removed (FFOD)</t>
  </si>
  <si>
    <t>t grain/farm</t>
  </si>
  <si>
    <t>t CO2e/t grain</t>
  </si>
  <si>
    <t>Emissions intensity comparison</t>
  </si>
  <si>
    <t>Canola</t>
  </si>
  <si>
    <t>Wheat</t>
  </si>
  <si>
    <t>Steers &gt;2</t>
  </si>
  <si>
    <t>Longreach Farm</t>
  </si>
  <si>
    <t>t wool</t>
  </si>
  <si>
    <t>Temp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</si>
</sst>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4"/>
      <name val="Times New Roman"/>
      <family val="1"/>
    </font>
    <font>
      <sz val="12"/>
      <name val="Times New Roman"/>
      <family val="1"/>
    </font>
    <font>
      <b/>
      <sz val="12"/>
      <name val="Times New Roman"/>
      <family val="1"/>
    </font>
    <font>
      <b/>
      <sz val="11"/>
      <color theme="1"/>
      <name val="Times New Roman"/>
      <family val="1"/>
    </font>
    <font>
      <sz val="10"/>
      <name val="Times New Roman"/>
      <family val="1"/>
    </font>
    <font>
      <sz val="11"/>
      <color theme="7" tint="0.59999389629810485"/>
      <name val="Times New Roman"/>
      <family val="1"/>
    </font>
    <font>
      <b/>
      <sz val="10"/>
      <name val="Times New Roman"/>
      <family val="1"/>
    </font>
    <font>
      <b/>
      <sz val="11"/>
      <name val="Times New Roman"/>
      <family val="1"/>
    </font>
    <font>
      <sz val="11"/>
      <name val="Times New Roman"/>
      <family val="1"/>
    </font>
    <font>
      <sz val="8"/>
      <color indexed="81"/>
      <name val="Tahoma"/>
      <family val="2"/>
    </font>
    <font>
      <b/>
      <sz val="12"/>
      <color indexed="10"/>
      <name val="Times New Roman"/>
      <family val="1"/>
    </font>
    <font>
      <i/>
      <sz val="12"/>
      <color rgb="FFFF0000"/>
      <name val="Times New Roman"/>
      <family val="1"/>
    </font>
    <font>
      <b/>
      <sz val="9"/>
      <color indexed="81"/>
      <name val="Tahoma"/>
      <family val="2"/>
    </font>
    <font>
      <b/>
      <sz val="14"/>
      <color rgb="FF000000"/>
      <name val="Times New Roman"/>
      <family val="1"/>
    </font>
    <font>
      <sz val="12"/>
      <color rgb="FF000000"/>
      <name val="Times New Roman"/>
      <family val="1"/>
    </font>
    <font>
      <b/>
      <sz val="12"/>
      <color rgb="FF000000"/>
      <name val="Times New Roman"/>
      <family val="1"/>
    </font>
    <font>
      <i/>
      <sz val="12"/>
      <color rgb="FF000000"/>
      <name val="Times New Roman"/>
      <family val="1"/>
    </font>
    <font>
      <sz val="11"/>
      <color rgb="FF000000"/>
      <name val="Times New Roman"/>
      <family val="1"/>
    </font>
    <font>
      <b/>
      <sz val="11"/>
      <color rgb="FF000000"/>
      <name val="Times New Roman"/>
      <family val="1"/>
    </font>
    <font>
      <sz val="8"/>
      <color indexed="8"/>
      <name val="Tahoma"/>
      <family val="2"/>
    </font>
    <font>
      <sz val="10"/>
      <name val="Arial"/>
      <family val="2"/>
    </font>
    <font>
      <b/>
      <sz val="12"/>
      <color rgb="FFFF0000"/>
      <name val="Times New Roman"/>
      <family val="1"/>
    </font>
    <font>
      <b/>
      <sz val="12"/>
      <color theme="1"/>
      <name val="Times New Roman"/>
      <family val="1"/>
    </font>
    <font>
      <sz val="12"/>
      <color theme="1"/>
      <name val="Times New Roman"/>
      <family val="1"/>
    </font>
    <font>
      <sz val="9"/>
      <color indexed="81"/>
      <name val="Tahoma"/>
      <family val="2"/>
    </font>
  </fonts>
  <fills count="6">
    <fill>
      <patternFill patternType="none"/>
    </fill>
    <fill>
      <patternFill patternType="gray125"/>
    </fill>
    <fill>
      <patternFill patternType="solid">
        <fgColor theme="7" tint="0.59999389629810485"/>
        <bgColor indexed="65"/>
      </patternFill>
    </fill>
    <fill>
      <patternFill patternType="solid">
        <fgColor theme="7" tint="0.59999389629810485"/>
        <bgColor indexed="64"/>
      </patternFill>
    </fill>
    <fill>
      <patternFill patternType="solid">
        <fgColor rgb="FFCCC0DA"/>
        <bgColor rgb="FFCCC0DA"/>
      </patternFill>
    </fill>
    <fill>
      <patternFill patternType="solid">
        <fgColor theme="7" tint="0.59999389629810485"/>
        <bgColor rgb="FFCCC0DA"/>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030A0"/>
      </left>
      <right/>
      <top style="thin">
        <color rgb="FF7030A0"/>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s>
  <cellStyleXfs count="3">
    <xf numFmtId="0" fontId="0" fillId="0" borderId="0"/>
    <xf numFmtId="0" fontId="1" fillId="2" borderId="0" applyNumberFormat="0" applyBorder="0" applyAlignment="0" applyProtection="0"/>
    <xf numFmtId="0" fontId="24" fillId="0" borderId="0"/>
  </cellStyleXfs>
  <cellXfs count="240">
    <xf numFmtId="0" fontId="0" fillId="0" borderId="0" xfId="0"/>
    <xf numFmtId="164" fontId="0" fillId="0" borderId="0" xfId="0" applyNumberFormat="1" applyBorder="1"/>
    <xf numFmtId="0" fontId="0" fillId="0" borderId="0" xfId="0" applyBorder="1"/>
    <xf numFmtId="165" fontId="0" fillId="0" borderId="0" xfId="0" applyNumberFormat="1" applyBorder="1"/>
    <xf numFmtId="1" fontId="0" fillId="0" borderId="0" xfId="0" applyNumberFormat="1" applyBorder="1"/>
    <xf numFmtId="0" fontId="4" fillId="0" borderId="0" xfId="0" applyFont="1" applyFill="1"/>
    <xf numFmtId="0" fontId="5" fillId="0" borderId="0" xfId="0" applyFont="1" applyFill="1"/>
    <xf numFmtId="0" fontId="6" fillId="0" borderId="0" xfId="0" applyFont="1" applyFill="1"/>
    <xf numFmtId="0" fontId="6" fillId="3" borderId="0" xfId="0" applyFont="1" applyFill="1" applyBorder="1" applyAlignment="1" applyProtection="1">
      <protection locked="0"/>
    </xf>
    <xf numFmtId="0" fontId="6" fillId="3" borderId="0" xfId="0" applyFont="1" applyFill="1" applyBorder="1" applyAlignment="1"/>
    <xf numFmtId="0" fontId="6" fillId="3" borderId="9" xfId="0" applyFont="1" applyFill="1" applyBorder="1"/>
    <xf numFmtId="0" fontId="5" fillId="3" borderId="10" xfId="0" applyFont="1" applyFill="1" applyBorder="1"/>
    <xf numFmtId="0" fontId="6" fillId="3" borderId="10" xfId="0" applyFont="1" applyFill="1" applyBorder="1"/>
    <xf numFmtId="0" fontId="6" fillId="3" borderId="11" xfId="0" applyFont="1" applyFill="1" applyBorder="1"/>
    <xf numFmtId="0" fontId="5" fillId="3" borderId="1" xfId="0" applyFont="1" applyFill="1" applyBorder="1"/>
    <xf numFmtId="0" fontId="6" fillId="3" borderId="2" xfId="0" applyFont="1" applyFill="1" applyBorder="1"/>
    <xf numFmtId="0" fontId="5" fillId="3" borderId="2" xfId="0" applyFont="1" applyFill="1" applyBorder="1"/>
    <xf numFmtId="0" fontId="5" fillId="3" borderId="3" xfId="0" applyFont="1" applyFill="1" applyBorder="1"/>
    <xf numFmtId="0" fontId="6" fillId="3" borderId="4" xfId="0" applyFont="1" applyFill="1" applyBorder="1"/>
    <xf numFmtId="0" fontId="5" fillId="3" borderId="0" xfId="0" applyFont="1" applyFill="1" applyBorder="1"/>
    <xf numFmtId="0" fontId="5" fillId="0" borderId="0" xfId="0" applyFont="1" applyFill="1" applyBorder="1" applyProtection="1">
      <protection locked="0"/>
    </xf>
    <xf numFmtId="0" fontId="5" fillId="3" borderId="5" xfId="0" applyFont="1" applyFill="1" applyBorder="1"/>
    <xf numFmtId="0" fontId="5" fillId="3" borderId="4" xfId="0" applyFont="1" applyFill="1" applyBorder="1"/>
    <xf numFmtId="0" fontId="5" fillId="3" borderId="6" xfId="0" applyFont="1" applyFill="1" applyBorder="1"/>
    <xf numFmtId="0" fontId="5" fillId="3" borderId="7" xfId="0" applyFont="1" applyFill="1" applyBorder="1" applyProtection="1"/>
    <xf numFmtId="0" fontId="5" fillId="3" borderId="8" xfId="0" applyFont="1" applyFill="1" applyBorder="1" applyProtection="1"/>
    <xf numFmtId="0" fontId="5" fillId="3" borderId="0" xfId="0" applyFont="1" applyFill="1"/>
    <xf numFmtId="0" fontId="6" fillId="3" borderId="1" xfId="0" applyFont="1" applyFill="1" applyBorder="1"/>
    <xf numFmtId="0" fontId="5" fillId="0" borderId="2" xfId="0" applyFont="1" applyFill="1" applyBorder="1" applyProtection="1">
      <protection locked="0"/>
    </xf>
    <xf numFmtId="1" fontId="5" fillId="3" borderId="7" xfId="0" applyNumberFormat="1" applyFont="1" applyFill="1" applyBorder="1" applyProtection="1"/>
    <xf numFmtId="164" fontId="5" fillId="0" borderId="0" xfId="0" applyNumberFormat="1" applyFont="1" applyFill="1" applyBorder="1" applyProtection="1">
      <protection locked="0"/>
    </xf>
    <xf numFmtId="164" fontId="5" fillId="3" borderId="7" xfId="0" applyNumberFormat="1" applyFont="1" applyFill="1" applyBorder="1" applyProtection="1"/>
    <xf numFmtId="0" fontId="5" fillId="3" borderId="2" xfId="0" applyFont="1" applyFill="1" applyBorder="1" applyAlignment="1">
      <alignment horizontal="left"/>
    </xf>
    <xf numFmtId="0" fontId="5" fillId="3" borderId="0" xfId="0" applyFont="1" applyFill="1" applyBorder="1" applyAlignment="1">
      <alignment horizontal="left"/>
    </xf>
    <xf numFmtId="0" fontId="5" fillId="3" borderId="7" xfId="0" applyFont="1" applyFill="1" applyBorder="1" applyAlignment="1" applyProtection="1">
      <alignment horizontal="left"/>
    </xf>
    <xf numFmtId="0" fontId="5" fillId="3" borderId="7" xfId="0" applyFont="1" applyFill="1" applyBorder="1"/>
    <xf numFmtId="0" fontId="5" fillId="3" borderId="8" xfId="0" applyFont="1" applyFill="1" applyBorder="1"/>
    <xf numFmtId="0" fontId="7" fillId="3" borderId="1" xfId="1" applyFont="1" applyFill="1" applyBorder="1"/>
    <xf numFmtId="0" fontId="3" fillId="0" borderId="2" xfId="1" applyFont="1" applyFill="1" applyBorder="1" applyProtection="1">
      <protection locked="0"/>
    </xf>
    <xf numFmtId="0" fontId="8" fillId="3" borderId="2" xfId="0" applyFont="1" applyFill="1" applyBorder="1"/>
    <xf numFmtId="0" fontId="3" fillId="3" borderId="3" xfId="1" applyFont="1" applyFill="1" applyBorder="1"/>
    <xf numFmtId="0" fontId="7" fillId="3" borderId="6" xfId="1" applyFont="1" applyFill="1" applyBorder="1"/>
    <xf numFmtId="0" fontId="3" fillId="0" borderId="7" xfId="1" applyFont="1" applyFill="1" applyBorder="1" applyProtection="1">
      <protection locked="0"/>
    </xf>
    <xf numFmtId="0" fontId="8" fillId="3" borderId="7" xfId="0" applyFont="1" applyFill="1" applyBorder="1"/>
    <xf numFmtId="0" fontId="3" fillId="3" borderId="8" xfId="1" applyFont="1" applyFill="1" applyBorder="1"/>
    <xf numFmtId="0" fontId="6" fillId="3" borderId="0" xfId="0" applyFont="1" applyFill="1" applyBorder="1"/>
    <xf numFmtId="0" fontId="3" fillId="3" borderId="2" xfId="1" applyFont="1" applyFill="1" applyBorder="1"/>
    <xf numFmtId="0" fontId="9" fillId="3" borderId="2" xfId="1" applyFont="1" applyFill="1" applyBorder="1"/>
    <xf numFmtId="0" fontId="7" fillId="3" borderId="4" xfId="1" applyFont="1" applyFill="1" applyBorder="1"/>
    <xf numFmtId="0" fontId="3" fillId="0" borderId="0" xfId="1" applyFont="1" applyFill="1" applyBorder="1" applyProtection="1">
      <protection locked="0"/>
    </xf>
    <xf numFmtId="0" fontId="8" fillId="3" borderId="0" xfId="0" applyFont="1" applyFill="1" applyBorder="1"/>
    <xf numFmtId="0" fontId="3" fillId="3" borderId="0" xfId="1" applyFont="1" applyFill="1" applyBorder="1"/>
    <xf numFmtId="0" fontId="9" fillId="3" borderId="0" xfId="1" applyFont="1" applyFill="1" applyBorder="1"/>
    <xf numFmtId="0" fontId="3" fillId="3" borderId="5" xfId="1" applyFont="1" applyFill="1" applyBorder="1"/>
    <xf numFmtId="0" fontId="10" fillId="3" borderId="0" xfId="0" applyFont="1" applyFill="1" applyBorder="1"/>
    <xf numFmtId="0" fontId="11" fillId="3" borderId="1" xfId="0" applyFont="1" applyFill="1" applyBorder="1"/>
    <xf numFmtId="0" fontId="12" fillId="0" borderId="2" xfId="0" applyFont="1" applyFill="1" applyBorder="1" applyProtection="1">
      <protection locked="0"/>
    </xf>
    <xf numFmtId="0" fontId="12" fillId="0" borderId="3" xfId="0" applyFont="1" applyFill="1" applyBorder="1" applyProtection="1">
      <protection locked="0"/>
    </xf>
    <xf numFmtId="0" fontId="11" fillId="3" borderId="6" xfId="0" applyFont="1" applyFill="1" applyBorder="1"/>
    <xf numFmtId="0" fontId="12" fillId="0" borderId="7" xfId="0" applyFont="1" applyFill="1" applyBorder="1" applyProtection="1">
      <protection locked="0"/>
    </xf>
    <xf numFmtId="0" fontId="12" fillId="0" borderId="8" xfId="0" applyFont="1" applyFill="1" applyBorder="1" applyProtection="1">
      <protection locked="0"/>
    </xf>
    <xf numFmtId="0" fontId="4" fillId="0" borderId="0" xfId="0" applyFont="1" applyFill="1" applyBorder="1"/>
    <xf numFmtId="0" fontId="5" fillId="0" borderId="0" xfId="0" applyFont="1" applyFill="1" applyBorder="1"/>
    <xf numFmtId="0" fontId="5" fillId="0" borderId="9" xfId="0" applyFont="1" applyFill="1" applyBorder="1" applyProtection="1">
      <protection locked="0"/>
    </xf>
    <xf numFmtId="0" fontId="5" fillId="0" borderId="11" xfId="0" applyFont="1" applyFill="1" applyBorder="1" applyProtection="1">
      <protection locked="0"/>
    </xf>
    <xf numFmtId="0" fontId="14" fillId="0" borderId="0" xfId="0" applyFont="1" applyFill="1" applyBorder="1"/>
    <xf numFmtId="0" fontId="6" fillId="3" borderId="3" xfId="0" applyFont="1" applyFill="1" applyBorder="1"/>
    <xf numFmtId="0" fontId="5" fillId="3" borderId="5" xfId="0" applyFont="1" applyFill="1" applyBorder="1" applyAlignment="1" applyProtection="1">
      <alignment horizontal="right"/>
      <protection locked="0"/>
    </xf>
    <xf numFmtId="0" fontId="6" fillId="3" borderId="6" xfId="0" applyFont="1" applyFill="1" applyBorder="1"/>
    <xf numFmtId="0" fontId="5" fillId="3" borderId="8" xfId="0" applyFont="1" applyFill="1" applyBorder="1" applyAlignment="1" applyProtection="1">
      <alignment horizontal="right"/>
      <protection locked="0"/>
    </xf>
    <xf numFmtId="0" fontId="5" fillId="3" borderId="0" xfId="0" applyFont="1" applyFill="1" applyBorder="1" applyAlignment="1">
      <alignment horizontal="right"/>
    </xf>
    <xf numFmtId="0" fontId="5" fillId="3" borderId="3" xfId="0" applyFont="1" applyFill="1" applyBorder="1" applyAlignment="1" applyProtection="1">
      <alignment horizontal="right"/>
      <protection locked="0"/>
    </xf>
    <xf numFmtId="1" fontId="5" fillId="3" borderId="7" xfId="0" applyNumberFormat="1" applyFont="1" applyFill="1" applyBorder="1"/>
    <xf numFmtId="2" fontId="5" fillId="3" borderId="7" xfId="0" applyNumberFormat="1" applyFont="1" applyFill="1" applyBorder="1"/>
    <xf numFmtId="0" fontId="5" fillId="3" borderId="3" xfId="0" applyFont="1" applyFill="1" applyBorder="1" applyAlignment="1">
      <alignment horizontal="right"/>
    </xf>
    <xf numFmtId="0" fontId="5" fillId="0" borderId="7" xfId="0" applyFont="1" applyFill="1" applyBorder="1" applyProtection="1">
      <protection locked="0"/>
    </xf>
    <xf numFmtId="0" fontId="5" fillId="3" borderId="8" xfId="0" applyFont="1" applyFill="1" applyBorder="1" applyAlignment="1">
      <alignment horizontal="right"/>
    </xf>
    <xf numFmtId="0" fontId="15" fillId="3" borderId="0" xfId="0" applyFont="1" applyFill="1" applyBorder="1"/>
    <xf numFmtId="0" fontId="5" fillId="3" borderId="11" xfId="0" applyFont="1" applyFill="1" applyBorder="1"/>
    <xf numFmtId="0" fontId="17" fillId="0" borderId="0" xfId="0" applyFont="1" applyFill="1"/>
    <xf numFmtId="0" fontId="18" fillId="0" borderId="0" xfId="0" applyFont="1" applyFill="1"/>
    <xf numFmtId="0" fontId="19" fillId="0" borderId="0" xfId="0" applyFont="1" applyFill="1"/>
    <xf numFmtId="0" fontId="18" fillId="0" borderId="0" xfId="0" applyFont="1" applyFill="1" applyBorder="1" applyAlignment="1" applyProtection="1">
      <protection locked="0"/>
    </xf>
    <xf numFmtId="0" fontId="18" fillId="4" borderId="12" xfId="0" applyFont="1" applyFill="1" applyBorder="1" applyAlignment="1">
      <alignment wrapText="1"/>
    </xf>
    <xf numFmtId="0" fontId="18" fillId="4" borderId="13" xfId="0" applyFont="1" applyFill="1" applyBorder="1" applyAlignment="1">
      <alignment wrapText="1"/>
    </xf>
    <xf numFmtId="0" fontId="19" fillId="4" borderId="13" xfId="0" applyFont="1" applyFill="1" applyBorder="1" applyAlignment="1">
      <alignment wrapText="1"/>
    </xf>
    <xf numFmtId="0" fontId="19" fillId="4" borderId="13" xfId="0" applyFont="1" applyFill="1" applyBorder="1" applyAlignment="1">
      <alignment vertical="top"/>
    </xf>
    <xf numFmtId="0" fontId="19" fillId="4" borderId="13" xfId="0" applyFont="1" applyFill="1" applyBorder="1" applyAlignment="1"/>
    <xf numFmtId="0" fontId="18" fillId="4" borderId="14" xfId="0" applyFont="1" applyFill="1" applyBorder="1" applyAlignment="1">
      <alignment horizontal="right" wrapText="1"/>
    </xf>
    <xf numFmtId="0" fontId="19" fillId="4" borderId="15" xfId="0" applyFont="1" applyFill="1" applyBorder="1"/>
    <xf numFmtId="0" fontId="18" fillId="4" borderId="0" xfId="0" applyFont="1" applyFill="1"/>
    <xf numFmtId="0" fontId="18" fillId="0" borderId="0" xfId="0" applyFont="1" applyFill="1" applyProtection="1">
      <protection locked="0"/>
    </xf>
    <xf numFmtId="0" fontId="18" fillId="4" borderId="16" xfId="0" applyFont="1" applyFill="1" applyBorder="1" applyAlignment="1">
      <alignment horizontal="right"/>
    </xf>
    <xf numFmtId="0" fontId="18" fillId="4" borderId="15" xfId="0" applyFont="1" applyFill="1" applyBorder="1"/>
    <xf numFmtId="0" fontId="18" fillId="4" borderId="17" xfId="0" applyFont="1" applyFill="1" applyBorder="1"/>
    <xf numFmtId="0" fontId="18" fillId="4" borderId="18" xfId="0" applyFont="1" applyFill="1" applyBorder="1"/>
    <xf numFmtId="0" fontId="18" fillId="4" borderId="18" xfId="0" applyFont="1" applyFill="1" applyBorder="1" applyProtection="1"/>
    <xf numFmtId="0" fontId="18" fillId="4" borderId="19" xfId="0" applyFont="1" applyFill="1" applyBorder="1" applyAlignment="1">
      <alignment horizontal="right"/>
    </xf>
    <xf numFmtId="0" fontId="18" fillId="4" borderId="0" xfId="0" applyFont="1" applyFill="1" applyAlignment="1">
      <alignment horizontal="right"/>
    </xf>
    <xf numFmtId="0" fontId="19" fillId="4" borderId="1" xfId="0" applyFont="1" applyFill="1" applyBorder="1"/>
    <xf numFmtId="0" fontId="18" fillId="4" borderId="2" xfId="0" applyFont="1" applyFill="1" applyBorder="1"/>
    <xf numFmtId="0" fontId="18" fillId="0" borderId="2" xfId="0" applyFont="1" applyFill="1" applyBorder="1" applyProtection="1">
      <protection locked="0"/>
    </xf>
    <xf numFmtId="0" fontId="18" fillId="4" borderId="3" xfId="0" applyFont="1" applyFill="1" applyBorder="1" applyAlignment="1">
      <alignment horizontal="right"/>
    </xf>
    <xf numFmtId="0" fontId="18" fillId="4" borderId="4" xfId="0" applyFont="1" applyFill="1" applyBorder="1"/>
    <xf numFmtId="0" fontId="18" fillId="4" borderId="0" xfId="0" applyFont="1" applyFill="1" applyBorder="1"/>
    <xf numFmtId="0" fontId="18" fillId="0" borderId="0" xfId="0" applyFont="1" applyFill="1" applyBorder="1" applyProtection="1">
      <protection locked="0"/>
    </xf>
    <xf numFmtId="0" fontId="18" fillId="4" borderId="5" xfId="0" applyFont="1" applyFill="1" applyBorder="1" applyAlignment="1">
      <alignment horizontal="right"/>
    </xf>
    <xf numFmtId="0" fontId="18" fillId="4" borderId="6" xfId="0" applyFont="1" applyFill="1" applyBorder="1"/>
    <xf numFmtId="0" fontId="18" fillId="4" borderId="7" xfId="0" applyFont="1" applyFill="1" applyBorder="1"/>
    <xf numFmtId="0" fontId="18" fillId="4" borderId="8" xfId="0" applyFont="1" applyFill="1" applyBorder="1" applyAlignment="1">
      <alignment horizontal="right"/>
    </xf>
    <xf numFmtId="0" fontId="19" fillId="4" borderId="12" xfId="0" applyFont="1" applyFill="1" applyBorder="1"/>
    <xf numFmtId="0" fontId="18" fillId="4" borderId="13" xfId="0" applyFont="1" applyFill="1" applyBorder="1"/>
    <xf numFmtId="0" fontId="18" fillId="0" borderId="13" xfId="0" applyFont="1" applyFill="1" applyBorder="1" applyProtection="1">
      <protection locked="0"/>
    </xf>
    <xf numFmtId="2" fontId="18" fillId="0" borderId="13" xfId="0" applyNumberFormat="1" applyFont="1" applyFill="1" applyBorder="1" applyProtection="1">
      <protection locked="0"/>
    </xf>
    <xf numFmtId="0" fontId="18" fillId="4" borderId="14" xfId="0" applyFont="1" applyFill="1" applyBorder="1" applyAlignment="1">
      <alignment horizontal="right"/>
    </xf>
    <xf numFmtId="2" fontId="18" fillId="0" borderId="0" xfId="0" applyNumberFormat="1" applyFont="1" applyFill="1" applyProtection="1">
      <protection locked="0"/>
    </xf>
    <xf numFmtId="2" fontId="18" fillId="4" borderId="18" xfId="0" applyNumberFormat="1" applyFont="1" applyFill="1" applyBorder="1" applyProtection="1">
      <protection locked="0"/>
    </xf>
    <xf numFmtId="164" fontId="18" fillId="4" borderId="18" xfId="0" applyNumberFormat="1" applyFont="1" applyFill="1" applyBorder="1" applyProtection="1">
      <protection locked="0"/>
    </xf>
    <xf numFmtId="0" fontId="20" fillId="4" borderId="15" xfId="0" applyFont="1" applyFill="1" applyBorder="1"/>
    <xf numFmtId="0" fontId="18" fillId="4" borderId="18" xfId="0" applyFont="1" applyFill="1" applyBorder="1" applyProtection="1">
      <protection locked="0"/>
    </xf>
    <xf numFmtId="0" fontId="18" fillId="4" borderId="0" xfId="0" applyFont="1" applyFill="1" applyProtection="1">
      <protection locked="0"/>
    </xf>
    <xf numFmtId="164" fontId="18" fillId="0" borderId="13" xfId="0" applyNumberFormat="1" applyFont="1" applyBorder="1" applyProtection="1">
      <protection locked="0"/>
    </xf>
    <xf numFmtId="164" fontId="18" fillId="0" borderId="0" xfId="0" applyNumberFormat="1" applyFont="1" applyAlignment="1" applyProtection="1">
      <alignment vertical="top" wrapText="1"/>
      <protection locked="0"/>
    </xf>
    <xf numFmtId="0" fontId="19" fillId="4" borderId="20" xfId="0" applyFont="1" applyFill="1" applyBorder="1"/>
    <xf numFmtId="0" fontId="18" fillId="4" borderId="21" xfId="0" applyFont="1" applyFill="1" applyBorder="1"/>
    <xf numFmtId="0" fontId="18" fillId="0" borderId="21" xfId="0" applyFont="1" applyFill="1" applyBorder="1" applyProtection="1">
      <protection locked="0"/>
    </xf>
    <xf numFmtId="0" fontId="18" fillId="4" borderId="22" xfId="0" applyFont="1" applyFill="1" applyBorder="1"/>
    <xf numFmtId="0" fontId="21" fillId="0" borderId="2" xfId="0" applyFont="1" applyFill="1" applyBorder="1" applyProtection="1">
      <protection locked="0"/>
    </xf>
    <xf numFmtId="0" fontId="18" fillId="5" borderId="2" xfId="0" applyFont="1" applyFill="1" applyBorder="1"/>
    <xf numFmtId="0" fontId="21" fillId="4" borderId="3" xfId="0" applyFont="1" applyFill="1" applyBorder="1"/>
    <xf numFmtId="0" fontId="19" fillId="4" borderId="6" xfId="0" applyFont="1" applyFill="1" applyBorder="1"/>
    <xf numFmtId="0" fontId="21" fillId="0" borderId="7" xfId="0" applyFont="1" applyFill="1" applyBorder="1" applyProtection="1">
      <protection locked="0"/>
    </xf>
    <xf numFmtId="0" fontId="18" fillId="3" borderId="7" xfId="0" applyFont="1" applyFill="1" applyBorder="1"/>
    <xf numFmtId="0" fontId="21" fillId="4" borderId="8" xfId="0" applyFont="1" applyFill="1" applyBorder="1"/>
    <xf numFmtId="0" fontId="18" fillId="4" borderId="3" xfId="0" applyFont="1" applyFill="1" applyBorder="1"/>
    <xf numFmtId="0" fontId="19" fillId="4" borderId="4" xfId="0" applyFont="1" applyFill="1" applyBorder="1"/>
    <xf numFmtId="0" fontId="18" fillId="4" borderId="5" xfId="0" applyFont="1" applyFill="1" applyBorder="1"/>
    <xf numFmtId="0" fontId="18" fillId="4" borderId="8" xfId="0" applyFont="1" applyFill="1" applyBorder="1"/>
    <xf numFmtId="0" fontId="22" fillId="4" borderId="12" xfId="0" applyFont="1" applyFill="1" applyBorder="1"/>
    <xf numFmtId="0" fontId="21" fillId="0" borderId="13" xfId="0" applyFont="1" applyFill="1" applyBorder="1" applyProtection="1">
      <protection locked="0"/>
    </xf>
    <xf numFmtId="0" fontId="21" fillId="4" borderId="14" xfId="0" applyFont="1" applyFill="1" applyBorder="1"/>
    <xf numFmtId="0" fontId="22" fillId="4" borderId="17" xfId="0" applyFont="1" applyFill="1" applyBorder="1"/>
    <xf numFmtId="0" fontId="21" fillId="0" borderId="18" xfId="0" applyFont="1" applyFill="1" applyBorder="1" applyProtection="1">
      <protection locked="0"/>
    </xf>
    <xf numFmtId="0" fontId="21" fillId="4" borderId="19" xfId="0" applyFont="1" applyFill="1" applyBorder="1"/>
    <xf numFmtId="0" fontId="22" fillId="4" borderId="20" xfId="0" applyFont="1" applyFill="1" applyBorder="1"/>
    <xf numFmtId="0" fontId="18" fillId="3" borderId="0" xfId="0" applyFont="1" applyFill="1"/>
    <xf numFmtId="0" fontId="22" fillId="4" borderId="0" xfId="0" applyFont="1" applyFill="1" applyBorder="1"/>
    <xf numFmtId="0" fontId="18" fillId="3" borderId="0" xfId="0" applyFont="1" applyFill="1" applyBorder="1"/>
    <xf numFmtId="0" fontId="4" fillId="0" borderId="0" xfId="2" applyFont="1" applyFill="1" applyBorder="1"/>
    <xf numFmtId="0" fontId="5" fillId="0" borderId="0" xfId="2" applyFont="1" applyFill="1" applyBorder="1"/>
    <xf numFmtId="0" fontId="11" fillId="3" borderId="23" xfId="2" applyFont="1" applyFill="1" applyBorder="1" applyAlignment="1" applyProtection="1">
      <alignment horizontal="center"/>
      <protection locked="0"/>
    </xf>
    <xf numFmtId="0" fontId="14" fillId="0" borderId="0" xfId="2" applyFont="1" applyFill="1" applyBorder="1"/>
    <xf numFmtId="0" fontId="15" fillId="0" borderId="0" xfId="2" applyFont="1" applyFill="1" applyBorder="1"/>
    <xf numFmtId="0" fontId="15" fillId="0" borderId="0" xfId="0" applyFont="1" applyAlignment="1"/>
    <xf numFmtId="0" fontId="25" fillId="3" borderId="1" xfId="2" applyFont="1" applyFill="1" applyBorder="1"/>
    <xf numFmtId="0" fontId="5" fillId="3" borderId="2" xfId="2" applyFont="1" applyFill="1" applyBorder="1"/>
    <xf numFmtId="0" fontId="5" fillId="3" borderId="3" xfId="2" applyFont="1" applyFill="1" applyBorder="1"/>
    <xf numFmtId="0" fontId="6" fillId="3" borderId="9" xfId="2" applyFont="1" applyFill="1" applyBorder="1"/>
    <xf numFmtId="0" fontId="6" fillId="3" borderId="10" xfId="2" applyFont="1" applyFill="1" applyBorder="1"/>
    <xf numFmtId="0" fontId="5" fillId="3" borderId="10" xfId="2" applyFont="1" applyFill="1" applyBorder="1"/>
    <xf numFmtId="0" fontId="6" fillId="3" borderId="11" xfId="2" applyFont="1" applyFill="1" applyBorder="1"/>
    <xf numFmtId="0" fontId="6" fillId="3" borderId="4" xfId="2" applyFont="1" applyFill="1" applyBorder="1"/>
    <xf numFmtId="0" fontId="5" fillId="0" borderId="0" xfId="2" applyFont="1" applyFill="1" applyBorder="1" applyProtection="1">
      <protection locked="0"/>
    </xf>
    <xf numFmtId="0" fontId="5" fillId="3" borderId="0" xfId="2" applyFont="1" applyFill="1" applyBorder="1"/>
    <xf numFmtId="0" fontId="5" fillId="3" borderId="5" xfId="2" applyFont="1" applyFill="1" applyBorder="1" applyAlignment="1" applyProtection="1">
      <alignment horizontal="right"/>
      <protection locked="0"/>
    </xf>
    <xf numFmtId="0" fontId="5" fillId="3" borderId="5" xfId="2" applyFont="1" applyFill="1" applyBorder="1" applyAlignment="1">
      <alignment horizontal="right"/>
    </xf>
    <xf numFmtId="2" fontId="5" fillId="0" borderId="0" xfId="2" applyNumberFormat="1" applyFont="1" applyFill="1" applyBorder="1" applyProtection="1">
      <protection locked="0"/>
    </xf>
    <xf numFmtId="0" fontId="5" fillId="3" borderId="5" xfId="2" applyFont="1" applyFill="1" applyBorder="1"/>
    <xf numFmtId="0" fontId="26" fillId="3" borderId="0" xfId="0" applyFont="1" applyFill="1" applyBorder="1" applyAlignment="1">
      <alignment horizontal="left"/>
    </xf>
    <xf numFmtId="0" fontId="26" fillId="3" borderId="0" xfId="0" applyFont="1" applyFill="1" applyBorder="1" applyAlignment="1">
      <alignment horizontal="right"/>
    </xf>
    <xf numFmtId="0" fontId="6" fillId="3" borderId="4" xfId="2" applyFont="1" applyFill="1" applyBorder="1" applyAlignment="1">
      <alignment horizontal="left"/>
    </xf>
    <xf numFmtId="0" fontId="27" fillId="0" borderId="0" xfId="0" applyFont="1" applyFill="1" applyBorder="1" applyProtection="1">
      <protection locked="0"/>
    </xf>
    <xf numFmtId="0" fontId="26" fillId="3" borderId="4" xfId="0" applyFont="1" applyFill="1" applyBorder="1" applyAlignment="1">
      <alignment horizontal="left"/>
    </xf>
    <xf numFmtId="0" fontId="27" fillId="3" borderId="4" xfId="0" applyFont="1" applyFill="1" applyBorder="1" applyAlignment="1">
      <alignment horizontal="right"/>
    </xf>
    <xf numFmtId="2" fontId="27" fillId="0" borderId="0" xfId="0" applyNumberFormat="1" applyFont="1" applyFill="1" applyBorder="1" applyProtection="1">
      <protection locked="0"/>
    </xf>
    <xf numFmtId="0" fontId="6" fillId="3" borderId="6" xfId="2" applyFont="1" applyFill="1" applyBorder="1"/>
    <xf numFmtId="0" fontId="5" fillId="3" borderId="7" xfId="2" applyFont="1" applyFill="1" applyBorder="1"/>
    <xf numFmtId="0" fontId="5" fillId="3" borderId="8" xfId="2" applyFont="1" applyFill="1" applyBorder="1"/>
    <xf numFmtId="0" fontId="6" fillId="0" borderId="0" xfId="2" applyFont="1" applyFill="1" applyBorder="1"/>
    <xf numFmtId="0" fontId="5" fillId="0" borderId="0" xfId="2" applyFont="1" applyFill="1" applyBorder="1" applyAlignment="1">
      <alignment horizontal="right"/>
    </xf>
    <xf numFmtId="0" fontId="6" fillId="3" borderId="1" xfId="2" applyFont="1" applyFill="1" applyBorder="1"/>
    <xf numFmtId="0" fontId="5" fillId="0" borderId="2" xfId="2" applyFont="1" applyFill="1" applyBorder="1" applyProtection="1">
      <protection locked="0"/>
    </xf>
    <xf numFmtId="0" fontId="5" fillId="3" borderId="3" xfId="2" applyFont="1" applyFill="1" applyBorder="1" applyAlignment="1">
      <alignment horizontal="right"/>
    </xf>
    <xf numFmtId="0" fontId="5" fillId="0" borderId="7" xfId="2" applyFont="1" applyFill="1" applyBorder="1" applyProtection="1">
      <protection locked="0"/>
    </xf>
    <xf numFmtId="0" fontId="5" fillId="3" borderId="8" xfId="2" applyFont="1" applyFill="1" applyBorder="1" applyAlignment="1">
      <alignment horizontal="right"/>
    </xf>
    <xf numFmtId="0" fontId="2" fillId="0" borderId="0" xfId="0" applyFont="1" applyBorder="1"/>
    <xf numFmtId="0" fontId="6" fillId="3" borderId="0" xfId="2" applyFont="1" applyFill="1" applyBorder="1"/>
    <xf numFmtId="0" fontId="4" fillId="0" borderId="0" xfId="0" applyFont="1" applyFill="1" applyBorder="1" applyProtection="1"/>
    <xf numFmtId="0" fontId="12" fillId="0" borderId="9" xfId="0" applyFont="1" applyFill="1" applyBorder="1" applyProtection="1"/>
    <xf numFmtId="0" fontId="11" fillId="3" borderId="10" xfId="0" applyFont="1" applyFill="1" applyBorder="1" applyAlignment="1" applyProtection="1">
      <alignment horizontal="center"/>
      <protection locked="0"/>
    </xf>
    <xf numFmtId="0" fontId="12" fillId="3" borderId="11" xfId="0" applyFont="1" applyFill="1" applyBorder="1" applyAlignment="1" applyProtection="1">
      <protection locked="0"/>
    </xf>
    <xf numFmtId="0" fontId="5" fillId="0" borderId="0" xfId="0" applyFont="1" applyFill="1" applyBorder="1" applyProtection="1"/>
    <xf numFmtId="0" fontId="6" fillId="3" borderId="10" xfId="0" applyFont="1" applyFill="1" applyBorder="1" applyProtection="1"/>
    <xf numFmtId="2" fontId="11" fillId="3" borderId="10" xfId="0" applyNumberFormat="1" applyFont="1" applyFill="1" applyBorder="1" applyAlignment="1" applyProtection="1">
      <alignment horizontal="center"/>
      <protection locked="0"/>
    </xf>
    <xf numFmtId="0" fontId="6" fillId="3" borderId="10" xfId="0" applyFont="1" applyFill="1" applyBorder="1" applyProtection="1">
      <protection locked="0"/>
    </xf>
    <xf numFmtId="0" fontId="5" fillId="3" borderId="0" xfId="0" applyFont="1" applyFill="1" applyBorder="1" applyProtection="1"/>
    <xf numFmtId="0" fontId="12" fillId="3" borderId="0" xfId="0" applyFont="1" applyFill="1" applyBorder="1" applyProtection="1"/>
    <xf numFmtId="0" fontId="12" fillId="0" borderId="0" xfId="0" applyFont="1" applyFill="1" applyBorder="1" applyAlignment="1" applyProtection="1">
      <alignment horizontal="right"/>
      <protection locked="0"/>
    </xf>
    <xf numFmtId="0" fontId="12" fillId="3" borderId="0" xfId="0" applyFont="1" applyFill="1" applyBorder="1" applyAlignment="1" applyProtection="1">
      <alignment horizontal="left"/>
    </xf>
    <xf numFmtId="0" fontId="12" fillId="3" borderId="0" xfId="0" applyFont="1" applyFill="1" applyBorder="1" applyAlignment="1" applyProtection="1"/>
    <xf numFmtId="164" fontId="5" fillId="0" borderId="0" xfId="0" applyNumberFormat="1" applyFont="1" applyFill="1" applyBorder="1" applyAlignment="1" applyProtection="1">
      <alignment horizontal="right"/>
      <protection locked="0"/>
    </xf>
    <xf numFmtId="2" fontId="5" fillId="3" borderId="0" xfId="0" applyNumberFormat="1" applyFont="1" applyFill="1" applyBorder="1" applyProtection="1"/>
    <xf numFmtId="0" fontId="12" fillId="3" borderId="7" xfId="0" applyFont="1" applyFill="1" applyBorder="1" applyProtection="1"/>
    <xf numFmtId="2" fontId="5" fillId="3" borderId="7" xfId="0" applyNumberFormat="1" applyFont="1" applyFill="1" applyBorder="1" applyProtection="1"/>
    <xf numFmtId="0" fontId="12" fillId="3" borderId="7" xfId="0" applyFont="1" applyFill="1" applyBorder="1" applyAlignment="1" applyProtection="1">
      <alignment horizontal="left"/>
    </xf>
    <xf numFmtId="0" fontId="0" fillId="0" borderId="0" xfId="0" applyFill="1" applyBorder="1"/>
    <xf numFmtId="164" fontId="5" fillId="0" borderId="2" xfId="0" applyNumberFormat="1" applyFont="1" applyFill="1" applyBorder="1" applyProtection="1">
      <protection locked="0"/>
    </xf>
    <xf numFmtId="0" fontId="0" fillId="0" borderId="26" xfId="0" applyBorder="1"/>
    <xf numFmtId="164" fontId="0" fillId="0" borderId="26" xfId="0" applyNumberFormat="1" applyBorder="1"/>
    <xf numFmtId="0" fontId="0" fillId="0" borderId="28" xfId="0" applyBorder="1"/>
    <xf numFmtId="164" fontId="0" fillId="0" borderId="28" xfId="0" applyNumberFormat="1" applyBorder="1"/>
    <xf numFmtId="2" fontId="0" fillId="0" borderId="28" xfId="0" applyNumberFormat="1" applyBorder="1"/>
    <xf numFmtId="1" fontId="0" fillId="0" borderId="28" xfId="0" applyNumberFormat="1" applyBorder="1"/>
    <xf numFmtId="0" fontId="0" fillId="0" borderId="29" xfId="0" applyBorder="1"/>
    <xf numFmtId="0" fontId="2" fillId="0" borderId="28" xfId="0" applyFont="1" applyBorder="1" applyAlignment="1">
      <alignment horizontal="center"/>
    </xf>
    <xf numFmtId="0" fontId="2" fillId="0" borderId="29" xfId="0" applyFont="1" applyBorder="1" applyAlignment="1">
      <alignment horizontal="center"/>
    </xf>
    <xf numFmtId="0" fontId="0" fillId="0" borderId="24" xfId="0" applyBorder="1"/>
    <xf numFmtId="164" fontId="0" fillId="0" borderId="24" xfId="0" applyNumberFormat="1" applyBorder="1"/>
    <xf numFmtId="0" fontId="0" fillId="0" borderId="25" xfId="0" applyBorder="1"/>
    <xf numFmtId="0" fontId="2" fillId="0" borderId="31" xfId="0" applyFont="1" applyBorder="1"/>
    <xf numFmtId="0" fontId="2" fillId="0" borderId="32" xfId="0" applyFont="1" applyBorder="1"/>
    <xf numFmtId="0" fontId="0" fillId="0" borderId="33" xfId="0" applyBorder="1"/>
    <xf numFmtId="0" fontId="0" fillId="0" borderId="31" xfId="0" applyFill="1" applyBorder="1"/>
    <xf numFmtId="0" fontId="0" fillId="0" borderId="32" xfId="0" applyFill="1" applyBorder="1"/>
    <xf numFmtId="0" fontId="2" fillId="0" borderId="27" xfId="0" applyFont="1" applyBorder="1" applyAlignment="1">
      <alignment horizontal="center"/>
    </xf>
    <xf numFmtId="164" fontId="0" fillId="0" borderId="34" xfId="0" applyNumberFormat="1" applyBorder="1"/>
    <xf numFmtId="0" fontId="0" fillId="0" borderId="34" xfId="0" applyBorder="1"/>
    <xf numFmtId="1" fontId="0" fillId="0" borderId="34" xfId="0" applyNumberFormat="1" applyBorder="1"/>
    <xf numFmtId="1" fontId="0" fillId="0" borderId="30" xfId="0" applyNumberFormat="1" applyBorder="1"/>
    <xf numFmtId="164" fontId="0" fillId="0" borderId="27" xfId="0" applyNumberFormat="1" applyBorder="1"/>
    <xf numFmtId="3" fontId="0" fillId="0" borderId="34" xfId="0" applyNumberFormat="1" applyBorder="1"/>
    <xf numFmtId="4" fontId="0" fillId="0" borderId="34" xfId="0" applyNumberFormat="1" applyBorder="1"/>
    <xf numFmtId="0" fontId="0" fillId="0" borderId="30" xfId="0" applyBorder="1"/>
    <xf numFmtId="0" fontId="0" fillId="0" borderId="27" xfId="0" applyBorder="1"/>
    <xf numFmtId="164" fontId="0" fillId="0" borderId="30" xfId="0" applyNumberFormat="1" applyBorder="1"/>
    <xf numFmtId="0" fontId="2" fillId="0" borderId="24" xfId="0" applyFont="1" applyBorder="1" applyAlignment="1">
      <alignment horizontal="center"/>
    </xf>
    <xf numFmtId="0" fontId="2" fillId="0" borderId="25" xfId="0" applyFont="1" applyBorder="1" applyAlignment="1">
      <alignment horizontal="center"/>
    </xf>
    <xf numFmtId="0" fontId="2" fillId="0" borderId="30" xfId="0" applyFont="1" applyBorder="1" applyAlignment="1">
      <alignment horizontal="center"/>
    </xf>
    <xf numFmtId="0" fontId="18" fillId="3" borderId="9" xfId="0" applyFont="1" applyFill="1" applyBorder="1" applyAlignment="1" applyProtection="1">
      <alignment horizontal="center"/>
      <protection locked="0"/>
    </xf>
    <xf numFmtId="0" fontId="18" fillId="3" borderId="11" xfId="0" applyFont="1" applyFill="1" applyBorder="1" applyAlignment="1" applyProtection="1">
      <alignment horizontal="center"/>
      <protection locked="0"/>
    </xf>
  </cellXfs>
  <cellStyles count="3">
    <cellStyle name="40% - Accent4" xfId="1" builtinId="4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8</xdr:row>
      <xdr:rowOff>0</xdr:rowOff>
    </xdr:from>
    <xdr:to>
      <xdr:col>13</xdr:col>
      <xdr:colOff>485412</xdr:colOff>
      <xdr:row>20</xdr:row>
      <xdr:rowOff>94938</xdr:rowOff>
    </xdr:to>
    <xdr:pic>
      <xdr:nvPicPr>
        <xdr:cNvPr id="2" name="Picture 1"/>
        <xdr:cNvPicPr>
          <a:picLocks noChangeAspect="1"/>
        </xdr:cNvPicPr>
      </xdr:nvPicPr>
      <xdr:blipFill>
        <a:blip xmlns:r="http://schemas.openxmlformats.org/officeDocument/2006/relationships" r:embed="rId1"/>
        <a:stretch>
          <a:fillRect/>
        </a:stretch>
      </xdr:blipFill>
      <xdr:spPr>
        <a:xfrm>
          <a:off x="7591425" y="1676400"/>
          <a:ext cx="2904762" cy="2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16</xdr:col>
      <xdr:colOff>475810</xdr:colOff>
      <xdr:row>28</xdr:row>
      <xdr:rowOff>170854</xdr:rowOff>
    </xdr:to>
    <xdr:pic>
      <xdr:nvPicPr>
        <xdr:cNvPr id="2" name="Picture 1"/>
        <xdr:cNvPicPr>
          <a:picLocks noChangeAspect="1"/>
        </xdr:cNvPicPr>
      </xdr:nvPicPr>
      <xdr:blipFill>
        <a:blip xmlns:r="http://schemas.openxmlformats.org/officeDocument/2006/relationships" r:embed="rId1"/>
        <a:stretch>
          <a:fillRect/>
        </a:stretch>
      </xdr:blipFill>
      <xdr:spPr>
        <a:xfrm>
          <a:off x="8410575" y="1038225"/>
          <a:ext cx="3523810" cy="4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5</xdr:row>
      <xdr:rowOff>123825</xdr:rowOff>
    </xdr:from>
    <xdr:to>
      <xdr:col>16</xdr:col>
      <xdr:colOff>323429</xdr:colOff>
      <xdr:row>29</xdr:row>
      <xdr:rowOff>142273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544175" y="1400175"/>
          <a:ext cx="3371429" cy="48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11</xdr:row>
      <xdr:rowOff>0</xdr:rowOff>
    </xdr:from>
    <xdr:to>
      <xdr:col>11</xdr:col>
      <xdr:colOff>590172</xdr:colOff>
      <xdr:row>24</xdr:row>
      <xdr:rowOff>18723</xdr:rowOff>
    </xdr:to>
    <xdr:pic>
      <xdr:nvPicPr>
        <xdr:cNvPr id="2" name="Picture 1"/>
        <xdr:cNvPicPr>
          <a:picLocks noChangeAspect="1"/>
        </xdr:cNvPicPr>
      </xdr:nvPicPr>
      <xdr:blipFill>
        <a:blip xmlns:r="http://schemas.openxmlformats.org/officeDocument/2006/relationships" r:embed="rId1"/>
        <a:stretch>
          <a:fillRect/>
        </a:stretch>
      </xdr:blipFill>
      <xdr:spPr>
        <a:xfrm>
          <a:off x="9248775" y="2238375"/>
          <a:ext cx="3028572" cy="26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561975</xdr:colOff>
      <xdr:row>4</xdr:row>
      <xdr:rowOff>9525</xdr:rowOff>
    </xdr:from>
    <xdr:to>
      <xdr:col>13</xdr:col>
      <xdr:colOff>504299</xdr:colOff>
      <xdr:row>28</xdr:row>
      <xdr:rowOff>56566</xdr:rowOff>
    </xdr:to>
    <xdr:pic>
      <xdr:nvPicPr>
        <xdr:cNvPr id="2" name="Picture 1"/>
        <xdr:cNvPicPr>
          <a:picLocks noChangeAspect="1"/>
        </xdr:cNvPicPr>
      </xdr:nvPicPr>
      <xdr:blipFill>
        <a:blip xmlns:r="http://schemas.openxmlformats.org/officeDocument/2006/relationships" r:embed="rId1"/>
        <a:stretch>
          <a:fillRect/>
        </a:stretch>
      </xdr:blipFill>
      <xdr:spPr>
        <a:xfrm>
          <a:off x="8353425" y="847725"/>
          <a:ext cx="4209524" cy="46761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2.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heetViews>
  <sheetFormatPr defaultRowHeight="15" x14ac:dyDescent="0.25"/>
  <cols>
    <col min="1" max="1" width="29.42578125" style="2" bestFit="1" customWidth="1"/>
    <col min="2" max="2" width="11.85546875" style="2" bestFit="1" customWidth="1"/>
    <col min="3" max="3" width="9.85546875" style="2" bestFit="1" customWidth="1"/>
    <col min="4" max="4" width="5.5703125" style="2" bestFit="1" customWidth="1"/>
    <col min="5" max="5" width="11.85546875" style="2" bestFit="1" customWidth="1"/>
    <col min="6" max="6" width="9.85546875" style="2" bestFit="1" customWidth="1"/>
    <col min="7" max="7" width="5.5703125" style="2" bestFit="1" customWidth="1"/>
    <col min="8" max="8" width="11.85546875" style="2" bestFit="1" customWidth="1"/>
    <col min="9" max="9" width="9.85546875" style="2" bestFit="1" customWidth="1"/>
    <col min="10" max="10" width="7.5703125" style="2" customWidth="1"/>
    <col min="11" max="11" width="11.85546875" style="2" bestFit="1" customWidth="1"/>
    <col min="12" max="12" width="5.5703125" style="2" bestFit="1" customWidth="1"/>
    <col min="13" max="13" width="11.85546875" style="2" bestFit="1" customWidth="1"/>
    <col min="14" max="14" width="9.85546875" style="2" bestFit="1" customWidth="1"/>
    <col min="15" max="15" width="13.42578125" style="2" bestFit="1" customWidth="1"/>
    <col min="16" max="16384" width="9.140625" style="2"/>
  </cols>
  <sheetData>
    <row r="1" spans="1:15" x14ac:dyDescent="0.25">
      <c r="A1" s="219"/>
      <c r="B1" s="237" t="s">
        <v>13</v>
      </c>
      <c r="C1" s="235"/>
      <c r="D1" s="236"/>
      <c r="E1" s="237" t="s">
        <v>15</v>
      </c>
      <c r="F1" s="235"/>
      <c r="G1" s="236"/>
      <c r="H1" s="237" t="s">
        <v>22</v>
      </c>
      <c r="I1" s="235"/>
      <c r="J1" s="236"/>
      <c r="K1" s="237" t="s">
        <v>21</v>
      </c>
      <c r="L1" s="236"/>
      <c r="M1" s="235" t="s">
        <v>20</v>
      </c>
      <c r="N1" s="235"/>
      <c r="O1" s="236"/>
    </row>
    <row r="2" spans="1:15" ht="15.75" thickBot="1" x14ac:dyDescent="0.3">
      <c r="A2" s="220" t="s">
        <v>0</v>
      </c>
      <c r="B2" s="224" t="s">
        <v>1</v>
      </c>
      <c r="C2" s="214" t="s">
        <v>12</v>
      </c>
      <c r="D2" s="215" t="s">
        <v>14</v>
      </c>
      <c r="E2" s="224" t="s">
        <v>1</v>
      </c>
      <c r="F2" s="214" t="s">
        <v>12</v>
      </c>
      <c r="G2" s="215" t="s">
        <v>14</v>
      </c>
      <c r="H2" s="224" t="s">
        <v>1</v>
      </c>
      <c r="I2" s="214" t="s">
        <v>12</v>
      </c>
      <c r="J2" s="215" t="s">
        <v>14</v>
      </c>
      <c r="K2" s="224" t="s">
        <v>1</v>
      </c>
      <c r="L2" s="215" t="s">
        <v>14</v>
      </c>
      <c r="M2" s="214" t="s">
        <v>1</v>
      </c>
      <c r="N2" s="214" t="s">
        <v>12</v>
      </c>
      <c r="O2" s="215" t="s">
        <v>14</v>
      </c>
    </row>
    <row r="3" spans="1:15" x14ac:dyDescent="0.25">
      <c r="A3" s="221" t="s">
        <v>23</v>
      </c>
      <c r="B3" s="225">
        <v>686.0730276484262</v>
      </c>
      <c r="C3" s="1">
        <f>B3/$B$15</f>
        <v>6.237027524076602</v>
      </c>
      <c r="D3" s="208">
        <f>B3/SUM($B$3:$B$12)%</f>
        <v>69.176316946221277</v>
      </c>
      <c r="E3" s="230">
        <v>943.4336174659046</v>
      </c>
      <c r="F3" s="1">
        <f>E3/$E$15</f>
        <v>2.3010576035753769</v>
      </c>
      <c r="G3" s="208">
        <f>E3/SUM($E$3:$E$12)%</f>
        <v>89.040703446087377</v>
      </c>
      <c r="H3" s="230">
        <v>479.68058192204359</v>
      </c>
      <c r="I3" s="3">
        <f>H3/$H$15</f>
        <v>0.34262898708717399</v>
      </c>
      <c r="J3" s="208">
        <f>H3/SUM($H$3:$H$12)%</f>
        <v>83.617043471131382</v>
      </c>
      <c r="K3" s="230">
        <v>27153.973037852233</v>
      </c>
      <c r="L3" s="208">
        <f>K3/SUM($K$3:$K$12)%</f>
        <v>61.207198383901755</v>
      </c>
      <c r="M3" s="4"/>
      <c r="O3" s="207"/>
    </row>
    <row r="4" spans="1:15" x14ac:dyDescent="0.25">
      <c r="A4" s="221" t="s">
        <v>2</v>
      </c>
      <c r="B4" s="225">
        <v>81.31335029741517</v>
      </c>
      <c r="C4" s="1">
        <f>B4/$B$15</f>
        <v>0.73921227543104695</v>
      </c>
      <c r="D4" s="208">
        <f>B4/SUM($B$3:$B$12)%</f>
        <v>8.1987745698342511</v>
      </c>
      <c r="E4" s="231">
        <v>0.52156926363886258</v>
      </c>
      <c r="F4" s="1">
        <f>E4/$E$15</f>
        <v>1.272120155216738E-3</v>
      </c>
      <c r="G4" s="208">
        <f>E4/SUM($E$3:$E$12)%</f>
        <v>4.9225396753408021E-2</v>
      </c>
      <c r="H4" s="231">
        <v>0.12106003739461657</v>
      </c>
      <c r="I4" s="3">
        <f>H4/$H$15</f>
        <v>8.6471455281868974E-5</v>
      </c>
      <c r="J4" s="208">
        <f t="shared" ref="J4:J12" si="0">H4/SUM($H$3:$H$12)%</f>
        <v>2.110296474558471E-2</v>
      </c>
      <c r="K4" s="230">
        <v>880.98056758938208</v>
      </c>
      <c r="L4" s="208">
        <f>K4/SUM($K$3:$K$12)%</f>
        <v>1.9857997316870988</v>
      </c>
      <c r="O4" s="207"/>
    </row>
    <row r="5" spans="1:15" x14ac:dyDescent="0.25">
      <c r="A5" s="221" t="s">
        <v>16</v>
      </c>
      <c r="B5" s="226"/>
      <c r="D5" s="207"/>
      <c r="E5" s="226"/>
      <c r="G5" s="207"/>
      <c r="H5" s="226"/>
      <c r="I5" s="3"/>
      <c r="J5" s="208"/>
      <c r="K5" s="226"/>
      <c r="L5" s="208"/>
      <c r="M5" s="4">
        <v>240.46848</v>
      </c>
      <c r="N5" s="1">
        <f>M5/$M$15</f>
        <v>0.12023424000000001</v>
      </c>
      <c r="O5" s="208">
        <f>M5/SUM($M$3:$M$12)%</f>
        <v>12.65340133015405</v>
      </c>
    </row>
    <row r="6" spans="1:15" x14ac:dyDescent="0.25">
      <c r="A6" s="221" t="s">
        <v>17</v>
      </c>
      <c r="B6" s="226"/>
      <c r="D6" s="207"/>
      <c r="E6" s="226"/>
      <c r="G6" s="207"/>
      <c r="H6" s="226"/>
      <c r="I6" s="3"/>
      <c r="J6" s="208"/>
      <c r="K6" s="226"/>
      <c r="L6" s="208"/>
      <c r="M6" s="4">
        <v>440.15142034285714</v>
      </c>
      <c r="N6" s="1">
        <f t="shared" ref="N6:N11" si="1">M6/$M$15</f>
        <v>0.22007571017142857</v>
      </c>
      <c r="O6" s="208">
        <f t="shared" ref="O6:O11" si="2">M6/SUM($M$3:$M$12)%</f>
        <v>23.160676058814456</v>
      </c>
    </row>
    <row r="7" spans="1:15" x14ac:dyDescent="0.25">
      <c r="A7" s="221" t="s">
        <v>3</v>
      </c>
      <c r="B7" s="225">
        <v>0.8017242766741739</v>
      </c>
      <c r="C7" s="1">
        <f>B7/$B$15</f>
        <v>7.2884025152197629E-3</v>
      </c>
      <c r="D7" s="208">
        <f>B7/SUM($B$3:$B$12)%</f>
        <v>8.0837360501968242E-2</v>
      </c>
      <c r="E7" s="226"/>
      <c r="F7" s="1">
        <f>E7/$E$15</f>
        <v>0</v>
      </c>
      <c r="G7" s="208">
        <f>E7/SUM($E$3:$E$12)%</f>
        <v>0</v>
      </c>
      <c r="H7" s="231"/>
      <c r="I7" s="3"/>
      <c r="J7" s="208"/>
      <c r="K7" s="230">
        <v>14199.187182338461</v>
      </c>
      <c r="L7" s="208">
        <f t="shared" ref="L7:L11" si="3">K7/SUM($K$3:$K$12)%</f>
        <v>32.006088595140135</v>
      </c>
      <c r="N7" s="1">
        <f t="shared" si="1"/>
        <v>0</v>
      </c>
      <c r="O7" s="208">
        <f t="shared" si="2"/>
        <v>0</v>
      </c>
    </row>
    <row r="8" spans="1:15" x14ac:dyDescent="0.25">
      <c r="A8" s="221" t="s">
        <v>4</v>
      </c>
      <c r="B8" s="225">
        <v>38.727857142857147</v>
      </c>
      <c r="C8" s="1">
        <f>B8/$B$15</f>
        <v>0.35207142857142859</v>
      </c>
      <c r="D8" s="208">
        <f>B8/SUM($B$3:$B$12)%</f>
        <v>3.9049057642521521</v>
      </c>
      <c r="E8" s="230">
        <v>0</v>
      </c>
      <c r="F8" s="1">
        <f>E8/$E$15</f>
        <v>0</v>
      </c>
      <c r="G8" s="208">
        <f>E8/SUM($E$3:$E$12)%</f>
        <v>0</v>
      </c>
      <c r="H8" s="230">
        <v>0</v>
      </c>
      <c r="I8" s="3">
        <f t="shared" ref="I8:I14" si="4">H8/$H$15</f>
        <v>0</v>
      </c>
      <c r="J8" s="208">
        <f t="shared" si="0"/>
        <v>0</v>
      </c>
      <c r="K8" s="226"/>
      <c r="L8" s="208"/>
      <c r="M8" s="4">
        <v>116.91428571428573</v>
      </c>
      <c r="N8" s="1">
        <f t="shared" si="1"/>
        <v>5.845714285714286E-2</v>
      </c>
      <c r="O8" s="208">
        <f t="shared" si="2"/>
        <v>6.1520053620796942</v>
      </c>
    </row>
    <row r="9" spans="1:15" x14ac:dyDescent="0.25">
      <c r="A9" s="221" t="s">
        <v>19</v>
      </c>
      <c r="B9" s="225"/>
      <c r="C9" s="1"/>
      <c r="D9" s="208"/>
      <c r="E9" s="230"/>
      <c r="F9" s="1"/>
      <c r="G9" s="208"/>
      <c r="H9" s="230"/>
      <c r="I9" s="3"/>
      <c r="J9" s="208"/>
      <c r="K9" s="226"/>
      <c r="L9" s="208"/>
      <c r="M9" s="4">
        <v>917.77714285714319</v>
      </c>
      <c r="N9" s="1">
        <f t="shared" si="1"/>
        <v>0.45888857142857159</v>
      </c>
      <c r="O9" s="208">
        <f t="shared" si="2"/>
        <v>48.293242092325613</v>
      </c>
    </row>
    <row r="10" spans="1:15" x14ac:dyDescent="0.25">
      <c r="A10" s="221" t="s">
        <v>18</v>
      </c>
      <c r="B10" s="225"/>
      <c r="C10" s="1"/>
      <c r="D10" s="208"/>
      <c r="E10" s="230"/>
      <c r="F10" s="1"/>
      <c r="G10" s="208"/>
      <c r="H10" s="230"/>
      <c r="I10" s="3"/>
      <c r="J10" s="208"/>
      <c r="K10" s="226"/>
      <c r="L10" s="208"/>
      <c r="M10" s="4">
        <v>0</v>
      </c>
      <c r="N10" s="1">
        <f t="shared" si="1"/>
        <v>0</v>
      </c>
      <c r="O10" s="208">
        <f t="shared" si="2"/>
        <v>0</v>
      </c>
    </row>
    <row r="11" spans="1:15" x14ac:dyDescent="0.25">
      <c r="A11" s="221" t="s">
        <v>5</v>
      </c>
      <c r="B11" s="225">
        <v>124.30257514617232</v>
      </c>
      <c r="C11" s="1">
        <f>B11/$B$15</f>
        <v>1.1300234104197484</v>
      </c>
      <c r="D11" s="208">
        <f>B11/SUM($B$3:$B$12)%</f>
        <v>12.53335139120132</v>
      </c>
      <c r="E11" s="230">
        <v>37.2744674300504</v>
      </c>
      <c r="F11" s="1">
        <f>E11/$E$15</f>
        <v>9.0913335195244874E-2</v>
      </c>
      <c r="G11" s="208">
        <f>E11/SUM($E$3:$E$12)%</f>
        <v>3.5179420566597583</v>
      </c>
      <c r="H11" s="230">
        <v>53.71223442610097</v>
      </c>
      <c r="I11" s="3">
        <f t="shared" si="4"/>
        <v>3.8365881732929263E-2</v>
      </c>
      <c r="J11" s="208">
        <f t="shared" si="0"/>
        <v>9.3630186632586927</v>
      </c>
      <c r="K11" s="230">
        <v>2129.8780773507697</v>
      </c>
      <c r="L11" s="208">
        <f t="shared" si="3"/>
        <v>4.8009132892710218</v>
      </c>
      <c r="M11" s="4">
        <v>185.11428571428576</v>
      </c>
      <c r="N11" s="1">
        <f t="shared" si="1"/>
        <v>9.2557142857142879E-2</v>
      </c>
      <c r="O11" s="208">
        <f t="shared" si="2"/>
        <v>9.7406751566261836</v>
      </c>
    </row>
    <row r="12" spans="1:15" x14ac:dyDescent="0.25">
      <c r="A12" s="221" t="s">
        <v>6</v>
      </c>
      <c r="B12" s="225">
        <v>60.555902080373905</v>
      </c>
      <c r="C12" s="1">
        <f>B12/$B$15</f>
        <v>0.55050820073067186</v>
      </c>
      <c r="D12" s="208">
        <f>B12/SUM($B$3:$B$12)%</f>
        <v>6.1058139679890315</v>
      </c>
      <c r="E12" s="230">
        <v>78.323540000802112</v>
      </c>
      <c r="F12" s="1">
        <f>E12/$E$15</f>
        <v>0.19103302439220027</v>
      </c>
      <c r="G12" s="208">
        <f>E12/SUM($E$3:$E$12)%</f>
        <v>7.3921291004994538</v>
      </c>
      <c r="H12" s="230">
        <v>40.149771609444464</v>
      </c>
      <c r="I12" s="3">
        <f t="shared" si="4"/>
        <v>2.8678408292460333E-2</v>
      </c>
      <c r="J12" s="208">
        <f t="shared" si="0"/>
        <v>6.9988349008643391</v>
      </c>
      <c r="K12" s="226"/>
      <c r="L12" s="208"/>
      <c r="O12" s="207"/>
    </row>
    <row r="13" spans="1:15" x14ac:dyDescent="0.25">
      <c r="A13" s="221" t="s">
        <v>7</v>
      </c>
      <c r="B13" s="225">
        <v>-27.680624999999999</v>
      </c>
      <c r="C13" s="1"/>
      <c r="D13" s="207"/>
      <c r="E13" s="230">
        <v>-29.137500000000003</v>
      </c>
      <c r="G13" s="207"/>
      <c r="H13" s="230">
        <v>-58.274999999999999</v>
      </c>
      <c r="I13" s="3"/>
      <c r="J13" s="208"/>
      <c r="K13" s="230">
        <v>-17.482499999999998</v>
      </c>
      <c r="L13" s="207"/>
      <c r="M13" s="4">
        <v>-51.281999999999996</v>
      </c>
      <c r="O13" s="207"/>
    </row>
    <row r="14" spans="1:15" x14ac:dyDescent="0.25">
      <c r="A14" s="221" t="s">
        <v>8</v>
      </c>
      <c r="B14" s="227">
        <f>SUM(B3:B13)</f>
        <v>964.09381159191889</v>
      </c>
      <c r="C14" s="1">
        <f>B14/$B$15</f>
        <v>8.764489196290171</v>
      </c>
      <c r="D14" s="208">
        <f>SUM(D3:D13)</f>
        <v>100.00000000000001</v>
      </c>
      <c r="E14" s="227">
        <f>SUM(E3:E13)</f>
        <v>1030.415694160396</v>
      </c>
      <c r="F14" s="1">
        <f>E14/$E$15</f>
        <v>2.5132090101473072</v>
      </c>
      <c r="G14" s="208">
        <f>SUM(G3:G13)</f>
        <v>100.00000000000001</v>
      </c>
      <c r="H14" s="227">
        <f>SUM(H3:H13)</f>
        <v>515.38864799498367</v>
      </c>
      <c r="I14" s="3">
        <f t="shared" si="4"/>
        <v>0.3681347485678455</v>
      </c>
      <c r="J14" s="208">
        <f>SUM(J3:J13)</f>
        <v>99.999999999999986</v>
      </c>
      <c r="K14" s="227">
        <f>SUM(K3:K13)</f>
        <v>44346.536365130843</v>
      </c>
      <c r="L14" s="208">
        <f>SUM(L3:L13)</f>
        <v>100.00000000000001</v>
      </c>
      <c r="M14" s="4">
        <f>SUM(M3:M13)</f>
        <v>1849.1436146285721</v>
      </c>
      <c r="N14" s="1">
        <f t="shared" ref="N14" si="5">M14/$M$15</f>
        <v>0.92457180731428601</v>
      </c>
      <c r="O14" s="208">
        <f>SUM(O5:O13)</f>
        <v>99.999999999999986</v>
      </c>
    </row>
    <row r="15" spans="1:15" ht="15.75" thickBot="1" x14ac:dyDescent="0.3">
      <c r="A15" s="221" t="s">
        <v>11</v>
      </c>
      <c r="B15" s="226">
        <v>110</v>
      </c>
      <c r="D15" s="207"/>
      <c r="E15" s="230">
        <v>410</v>
      </c>
      <c r="G15" s="207"/>
      <c r="H15" s="226">
        <v>1400</v>
      </c>
      <c r="I15" s="3"/>
      <c r="J15" s="208"/>
      <c r="K15" s="226"/>
      <c r="L15" s="207"/>
      <c r="M15" s="2">
        <f>500*4</f>
        <v>2000</v>
      </c>
      <c r="O15" s="207"/>
    </row>
    <row r="16" spans="1:15" x14ac:dyDescent="0.25">
      <c r="A16" s="222" t="s">
        <v>137</v>
      </c>
      <c r="B16" s="228">
        <f>'Input data Dairy'!K3</f>
        <v>171.90436893203881</v>
      </c>
      <c r="C16" s="216" t="str">
        <f>'Input data Dairy'!L3</f>
        <v>t Milk Solids</v>
      </c>
      <c r="D16" s="218"/>
      <c r="E16" s="232"/>
      <c r="F16" s="217">
        <f>'Input data Beef'!L4</f>
        <v>85.096874999999997</v>
      </c>
      <c r="G16" s="218" t="str">
        <f>'Input data Beef'!M4</f>
        <v>t liveweight</v>
      </c>
      <c r="H16" s="232"/>
      <c r="I16" s="217">
        <f>'Input data Sheep'!K4</f>
        <v>13.393125000000001</v>
      </c>
      <c r="J16" s="218" t="s">
        <v>171</v>
      </c>
      <c r="K16" s="234">
        <f>'Input Data Feedlots'!H10</f>
        <v>16880</v>
      </c>
      <c r="L16" s="218" t="s">
        <v>136</v>
      </c>
      <c r="M16" s="216"/>
      <c r="N16" s="216">
        <f>'Input data Grains'!L3</f>
        <v>8010</v>
      </c>
      <c r="O16" s="218" t="str">
        <f>'Input data Grains'!M3</f>
        <v>t grain/farm</v>
      </c>
    </row>
    <row r="17" spans="1:15" ht="15.75" thickBot="1" x14ac:dyDescent="0.3">
      <c r="A17" s="223" t="s">
        <v>138</v>
      </c>
      <c r="B17" s="229">
        <f>B14/B16</f>
        <v>5.608314771645313</v>
      </c>
      <c r="C17" s="209" t="s">
        <v>143</v>
      </c>
      <c r="D17" s="213"/>
      <c r="E17" s="233"/>
      <c r="F17" s="210">
        <f>E14/F16</f>
        <v>12.108737179366411</v>
      </c>
      <c r="G17" s="213" t="s">
        <v>146</v>
      </c>
      <c r="H17" s="233"/>
      <c r="I17" s="211">
        <f>H14/I16</f>
        <v>38.481582751970407</v>
      </c>
      <c r="J17" s="213" t="s">
        <v>149</v>
      </c>
      <c r="K17" s="229">
        <f>K14/K16</f>
        <v>2.6271644766072773</v>
      </c>
      <c r="L17" s="213" t="s">
        <v>139</v>
      </c>
      <c r="M17" s="212"/>
      <c r="N17" s="211">
        <f>M14/N16</f>
        <v>0.23085438384876056</v>
      </c>
      <c r="O17" s="213" t="s">
        <v>165</v>
      </c>
    </row>
    <row r="18" spans="1:15" x14ac:dyDescent="0.25">
      <c r="A18" s="185" t="s">
        <v>166</v>
      </c>
    </row>
    <row r="19" spans="1:15" x14ac:dyDescent="0.25">
      <c r="A19" s="205" t="str">
        <f>B1</f>
        <v>Dairy</v>
      </c>
      <c r="B19" s="1">
        <f>B17</f>
        <v>5.608314771645313</v>
      </c>
      <c r="C19" s="1" t="str">
        <f>C17</f>
        <v>t CO2e/t milk solids</v>
      </c>
      <c r="M19" s="4"/>
    </row>
    <row r="20" spans="1:15" x14ac:dyDescent="0.25">
      <c r="A20" s="2" t="str">
        <f>E1</f>
        <v>Beef</v>
      </c>
      <c r="B20" s="1">
        <f>F17</f>
        <v>12.108737179366411</v>
      </c>
      <c r="C20" s="1" t="str">
        <f>G17</f>
        <v>t CO2e/t LWT</v>
      </c>
    </row>
    <row r="21" spans="1:15" x14ac:dyDescent="0.25">
      <c r="A21" s="2" t="str">
        <f>H1</f>
        <v>Sheep</v>
      </c>
      <c r="B21" s="1">
        <f>I17</f>
        <v>38.481582751970407</v>
      </c>
      <c r="C21" s="1" t="str">
        <f>J17</f>
        <v>t CO2e/t wool</v>
      </c>
      <c r="M21" s="4"/>
    </row>
    <row r="22" spans="1:15" x14ac:dyDescent="0.25">
      <c r="A22" s="2" t="str">
        <f>K1</f>
        <v>Feedlots</v>
      </c>
      <c r="B22" s="1">
        <f>K17</f>
        <v>2.6271644766072773</v>
      </c>
      <c r="C22" s="1" t="str">
        <f>L17</f>
        <v>t CO2e/t lwt</v>
      </c>
    </row>
    <row r="23" spans="1:15" x14ac:dyDescent="0.25">
      <c r="A23" s="2" t="str">
        <f>M1</f>
        <v>Grains</v>
      </c>
      <c r="B23" s="1">
        <f>N17</f>
        <v>0.23085438384876056</v>
      </c>
      <c r="C23" s="1" t="str">
        <f>O17</f>
        <v>t CO2e/t grain</v>
      </c>
    </row>
  </sheetData>
  <mergeCells count="5">
    <mergeCell ref="M1:O1"/>
    <mergeCell ref="K1:L1"/>
    <mergeCell ref="H1:J1"/>
    <mergeCell ref="E1:G1"/>
    <mergeCell ref="B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3"/>
  <sheetViews>
    <sheetView workbookViewId="0"/>
  </sheetViews>
  <sheetFormatPr defaultRowHeight="15" x14ac:dyDescent="0.25"/>
  <cols>
    <col min="1" max="1" width="40.42578125" customWidth="1"/>
  </cols>
  <sheetData>
    <row r="1" spans="1:12" ht="18.75" x14ac:dyDescent="0.3">
      <c r="A1" s="5" t="s">
        <v>24</v>
      </c>
      <c r="B1" s="6"/>
      <c r="C1" s="6"/>
      <c r="D1" s="6"/>
      <c r="E1" s="6"/>
      <c r="F1" s="7" t="s">
        <v>25</v>
      </c>
      <c r="G1" s="8" t="s">
        <v>26</v>
      </c>
      <c r="H1" s="9"/>
    </row>
    <row r="2" spans="1:12" ht="18.75" x14ac:dyDescent="0.3">
      <c r="A2" s="5"/>
      <c r="B2" s="6"/>
      <c r="C2" s="6"/>
      <c r="D2" s="6"/>
      <c r="E2" s="6"/>
      <c r="F2" s="6"/>
      <c r="G2" s="6"/>
      <c r="H2" s="6"/>
    </row>
    <row r="3" spans="1:12" ht="15.75" x14ac:dyDescent="0.25">
      <c r="A3" s="10"/>
      <c r="B3" s="11"/>
      <c r="C3" s="12" t="s">
        <v>27</v>
      </c>
      <c r="D3" s="12" t="s">
        <v>28</v>
      </c>
      <c r="E3" s="12" t="s">
        <v>29</v>
      </c>
      <c r="F3" s="12" t="s">
        <v>30</v>
      </c>
      <c r="G3" s="12" t="s">
        <v>31</v>
      </c>
      <c r="H3" s="13" t="s">
        <v>32</v>
      </c>
      <c r="K3">
        <f>K4/1.03*7.3%/1000</f>
        <v>171.90436893203881</v>
      </c>
      <c r="L3" t="s">
        <v>142</v>
      </c>
    </row>
    <row r="4" spans="1:12" ht="15.75" x14ac:dyDescent="0.25">
      <c r="A4" s="14"/>
      <c r="B4" s="15" t="s">
        <v>33</v>
      </c>
      <c r="C4" s="16"/>
      <c r="D4" s="16"/>
      <c r="E4" s="16"/>
      <c r="F4" s="16"/>
      <c r="G4" s="16"/>
      <c r="H4" s="17"/>
      <c r="J4" t="s">
        <v>140</v>
      </c>
      <c r="K4">
        <f>SUM(K5:K8)</f>
        <v>2425500</v>
      </c>
      <c r="L4" t="s">
        <v>141</v>
      </c>
    </row>
    <row r="5" spans="1:12" ht="15.75" x14ac:dyDescent="0.25">
      <c r="A5" s="18" t="s">
        <v>34</v>
      </c>
      <c r="B5" s="19" t="s">
        <v>35</v>
      </c>
      <c r="C5" s="20">
        <v>350</v>
      </c>
      <c r="D5" s="20">
        <f>C5*20%</f>
        <v>70</v>
      </c>
      <c r="E5" s="20">
        <f>D5</f>
        <v>70</v>
      </c>
      <c r="F5" s="20">
        <v>2</v>
      </c>
      <c r="G5" s="20">
        <v>0</v>
      </c>
      <c r="H5" s="21" t="s">
        <v>36</v>
      </c>
      <c r="K5">
        <f>C5*K35</f>
        <v>913500</v>
      </c>
    </row>
    <row r="6" spans="1:12" ht="15.75" x14ac:dyDescent="0.25">
      <c r="A6" s="22"/>
      <c r="B6" s="19" t="s">
        <v>37</v>
      </c>
      <c r="C6" s="20">
        <f>C5</f>
        <v>350</v>
      </c>
      <c r="D6" s="20">
        <f>C6*20%</f>
        <v>70</v>
      </c>
      <c r="E6" s="20">
        <f>D6</f>
        <v>70</v>
      </c>
      <c r="F6" s="20">
        <v>2</v>
      </c>
      <c r="G6" s="20">
        <v>0</v>
      </c>
      <c r="H6" s="21" t="s">
        <v>36</v>
      </c>
      <c r="K6">
        <f>C6*K36</f>
        <v>787500</v>
      </c>
    </row>
    <row r="7" spans="1:12" ht="15.75" x14ac:dyDescent="0.25">
      <c r="A7" s="22"/>
      <c r="B7" s="19" t="s">
        <v>38</v>
      </c>
      <c r="C7" s="20">
        <f>C6</f>
        <v>350</v>
      </c>
      <c r="D7" s="20">
        <f>C7*20%</f>
        <v>70</v>
      </c>
      <c r="E7" s="20">
        <f>D7</f>
        <v>70</v>
      </c>
      <c r="F7" s="20">
        <v>2</v>
      </c>
      <c r="G7" s="20">
        <v>0</v>
      </c>
      <c r="H7" s="21" t="s">
        <v>36</v>
      </c>
      <c r="K7">
        <f>C7*K37</f>
        <v>567000</v>
      </c>
    </row>
    <row r="8" spans="1:12" ht="15.75" x14ac:dyDescent="0.25">
      <c r="A8" s="22"/>
      <c r="B8" s="19" t="s">
        <v>39</v>
      </c>
      <c r="C8" s="20">
        <f>C7</f>
        <v>350</v>
      </c>
      <c r="D8" s="20">
        <f>C8*20%</f>
        <v>70</v>
      </c>
      <c r="E8" s="20">
        <f>D8</f>
        <v>70</v>
      </c>
      <c r="F8" s="20">
        <v>2</v>
      </c>
      <c r="G8" s="20">
        <v>0</v>
      </c>
      <c r="H8" s="21" t="s">
        <v>36</v>
      </c>
      <c r="K8">
        <f>C8*K38</f>
        <v>157500</v>
      </c>
    </row>
    <row r="9" spans="1:12" ht="15.75" x14ac:dyDescent="0.25">
      <c r="A9" s="23"/>
      <c r="B9" s="24" t="s">
        <v>40</v>
      </c>
      <c r="C9" s="24">
        <f>AVERAGE(C5:C8)</f>
        <v>350</v>
      </c>
      <c r="D9" s="24">
        <f>AVERAGE(D5:D8)</f>
        <v>70</v>
      </c>
      <c r="E9" s="24">
        <f>AVERAGE(E5:E8)</f>
        <v>70</v>
      </c>
      <c r="F9" s="24">
        <f>AVERAGE(F5:F8)</f>
        <v>2</v>
      </c>
      <c r="G9" s="24">
        <f>AVERAGE(G5:G8)</f>
        <v>0</v>
      </c>
      <c r="H9" s="25" t="s">
        <v>36</v>
      </c>
    </row>
    <row r="10" spans="1:12" ht="15.75" x14ac:dyDescent="0.25">
      <c r="A10" s="26"/>
      <c r="B10" s="26"/>
      <c r="C10" s="26"/>
      <c r="D10" s="26"/>
      <c r="E10" s="26"/>
      <c r="F10" s="26"/>
      <c r="G10" s="26"/>
      <c r="H10" s="26"/>
    </row>
    <row r="11" spans="1:12" ht="15.75" x14ac:dyDescent="0.25">
      <c r="A11" s="27" t="s">
        <v>41</v>
      </c>
      <c r="B11" s="16" t="s">
        <v>35</v>
      </c>
      <c r="C11" s="28">
        <v>500</v>
      </c>
      <c r="D11" s="28">
        <v>200</v>
      </c>
      <c r="E11" s="28">
        <v>100</v>
      </c>
      <c r="F11" s="28">
        <v>600</v>
      </c>
      <c r="G11" s="28">
        <v>0</v>
      </c>
      <c r="H11" s="17" t="s">
        <v>42</v>
      </c>
    </row>
    <row r="12" spans="1:12" ht="15.75" x14ac:dyDescent="0.25">
      <c r="A12" s="22"/>
      <c r="B12" s="19" t="s">
        <v>37</v>
      </c>
      <c r="C12" s="20">
        <v>640</v>
      </c>
      <c r="D12" s="20">
        <v>200</v>
      </c>
      <c r="E12" s="20">
        <v>100</v>
      </c>
      <c r="F12" s="20">
        <v>600</v>
      </c>
      <c r="G12" s="20">
        <v>0</v>
      </c>
      <c r="H12" s="21" t="s">
        <v>42</v>
      </c>
    </row>
    <row r="13" spans="1:12" ht="15.75" x14ac:dyDescent="0.25">
      <c r="A13" s="22"/>
      <c r="B13" s="19" t="s">
        <v>38</v>
      </c>
      <c r="C13" s="20">
        <v>560</v>
      </c>
      <c r="D13" s="20">
        <v>200</v>
      </c>
      <c r="E13" s="20">
        <v>100</v>
      </c>
      <c r="F13" s="20">
        <v>600</v>
      </c>
      <c r="G13" s="20">
        <v>0</v>
      </c>
      <c r="H13" s="21" t="s">
        <v>42</v>
      </c>
    </row>
    <row r="14" spans="1:12" ht="15.75" x14ac:dyDescent="0.25">
      <c r="A14" s="22"/>
      <c r="B14" s="19" t="s">
        <v>39</v>
      </c>
      <c r="C14" s="20">
        <v>485</v>
      </c>
      <c r="D14" s="20">
        <v>200</v>
      </c>
      <c r="E14" s="20">
        <v>100</v>
      </c>
      <c r="F14" s="20">
        <v>600</v>
      </c>
      <c r="G14" s="20">
        <v>0</v>
      </c>
      <c r="H14" s="21" t="s">
        <v>42</v>
      </c>
    </row>
    <row r="15" spans="1:12" ht="15.75" x14ac:dyDescent="0.25">
      <c r="A15" s="23"/>
      <c r="B15" s="24" t="s">
        <v>40</v>
      </c>
      <c r="C15" s="29">
        <f>AVERAGE(C11:C14)</f>
        <v>546.25</v>
      </c>
      <c r="D15" s="29">
        <f>AVERAGE(D11:D14)</f>
        <v>200</v>
      </c>
      <c r="E15" s="29">
        <f>AVERAGE(E11:E14)</f>
        <v>100</v>
      </c>
      <c r="F15" s="29">
        <f>AVERAGE(F11:F14)</f>
        <v>600</v>
      </c>
      <c r="G15" s="29">
        <f>AVERAGE(G11:G14)</f>
        <v>0</v>
      </c>
      <c r="H15" s="25" t="s">
        <v>42</v>
      </c>
    </row>
    <row r="16" spans="1:12" ht="15.75" x14ac:dyDescent="0.25">
      <c r="A16" s="26"/>
      <c r="B16" s="26"/>
      <c r="C16" s="26"/>
      <c r="D16" s="26"/>
      <c r="E16" s="26"/>
      <c r="F16" s="26"/>
      <c r="G16" s="26"/>
      <c r="H16" s="26"/>
    </row>
    <row r="17" spans="1:8" ht="15.75" x14ac:dyDescent="0.25">
      <c r="A17" s="27" t="s">
        <v>43</v>
      </c>
      <c r="B17" s="16" t="s">
        <v>35</v>
      </c>
      <c r="C17" s="28">
        <v>0</v>
      </c>
      <c r="D17" s="28">
        <v>1</v>
      </c>
      <c r="E17" s="28">
        <v>1</v>
      </c>
      <c r="F17" s="28">
        <v>0</v>
      </c>
      <c r="G17" s="28">
        <v>0</v>
      </c>
      <c r="H17" s="17" t="s">
        <v>44</v>
      </c>
    </row>
    <row r="18" spans="1:8" ht="15.75" x14ac:dyDescent="0.25">
      <c r="A18" s="22"/>
      <c r="B18" s="19" t="s">
        <v>37</v>
      </c>
      <c r="C18" s="20">
        <v>0</v>
      </c>
      <c r="D18" s="20">
        <v>1</v>
      </c>
      <c r="E18" s="20">
        <v>1</v>
      </c>
      <c r="F18" s="20">
        <v>0</v>
      </c>
      <c r="G18" s="20">
        <v>0</v>
      </c>
      <c r="H18" s="21" t="s">
        <v>44</v>
      </c>
    </row>
    <row r="19" spans="1:8" ht="15.75" x14ac:dyDescent="0.25">
      <c r="A19" s="22"/>
      <c r="B19" s="19" t="s">
        <v>38</v>
      </c>
      <c r="C19" s="20">
        <v>0</v>
      </c>
      <c r="D19" s="20">
        <v>1</v>
      </c>
      <c r="E19" s="20">
        <v>1</v>
      </c>
      <c r="F19" s="20">
        <v>0</v>
      </c>
      <c r="G19" s="20">
        <v>0</v>
      </c>
      <c r="H19" s="21" t="s">
        <v>44</v>
      </c>
    </row>
    <row r="20" spans="1:8" ht="15.75" x14ac:dyDescent="0.25">
      <c r="A20" s="22"/>
      <c r="B20" s="19" t="s">
        <v>39</v>
      </c>
      <c r="C20" s="30">
        <v>-0.3</v>
      </c>
      <c r="D20" s="20">
        <v>1</v>
      </c>
      <c r="E20" s="20">
        <v>1</v>
      </c>
      <c r="F20" s="20">
        <v>0</v>
      </c>
      <c r="G20" s="20">
        <v>0</v>
      </c>
      <c r="H20" s="21" t="s">
        <v>44</v>
      </c>
    </row>
    <row r="21" spans="1:8" ht="15.75" x14ac:dyDescent="0.25">
      <c r="A21" s="23"/>
      <c r="B21" s="24" t="s">
        <v>40</v>
      </c>
      <c r="C21" s="31">
        <f>AVERAGE(C17:C20)</f>
        <v>-7.4999999999999997E-2</v>
      </c>
      <c r="D21" s="24">
        <f>AVERAGE(D17:D20)</f>
        <v>1</v>
      </c>
      <c r="E21" s="24">
        <f>AVERAGE(E17:E20)</f>
        <v>1</v>
      </c>
      <c r="F21" s="24">
        <f>AVERAGE(F17:F20)</f>
        <v>0</v>
      </c>
      <c r="G21" s="24">
        <f>AVERAGE(G17:G20)</f>
        <v>0</v>
      </c>
      <c r="H21" s="25" t="s">
        <v>44</v>
      </c>
    </row>
    <row r="22" spans="1:8" ht="15.75" x14ac:dyDescent="0.25">
      <c r="A22" s="26"/>
      <c r="B22" s="26"/>
      <c r="C22" s="26"/>
      <c r="D22" s="26"/>
      <c r="E22" s="26"/>
      <c r="F22" s="26"/>
      <c r="G22" s="26"/>
      <c r="H22" s="26"/>
    </row>
    <row r="23" spans="1:8" ht="15.75" x14ac:dyDescent="0.25">
      <c r="A23" s="27" t="s">
        <v>45</v>
      </c>
      <c r="B23" s="16" t="s">
        <v>35</v>
      </c>
      <c r="C23" s="28">
        <v>25</v>
      </c>
      <c r="D23" s="28">
        <v>25</v>
      </c>
      <c r="E23" s="28">
        <v>25</v>
      </c>
      <c r="F23" s="28">
        <v>25</v>
      </c>
      <c r="G23" s="28">
        <v>25</v>
      </c>
      <c r="H23" s="17" t="s">
        <v>14</v>
      </c>
    </row>
    <row r="24" spans="1:8" ht="15.75" x14ac:dyDescent="0.25">
      <c r="A24" s="22"/>
      <c r="B24" s="19" t="s">
        <v>37</v>
      </c>
      <c r="C24" s="20">
        <v>7</v>
      </c>
      <c r="D24" s="20">
        <v>7</v>
      </c>
      <c r="E24" s="20">
        <v>7</v>
      </c>
      <c r="F24" s="20">
        <v>7</v>
      </c>
      <c r="G24" s="20">
        <v>7</v>
      </c>
      <c r="H24" s="21" t="s">
        <v>14</v>
      </c>
    </row>
    <row r="25" spans="1:8" ht="15.75" x14ac:dyDescent="0.25">
      <c r="A25" s="22"/>
      <c r="B25" s="19" t="s">
        <v>38</v>
      </c>
      <c r="C25" s="20">
        <v>10</v>
      </c>
      <c r="D25" s="20">
        <v>10</v>
      </c>
      <c r="E25" s="20">
        <v>10</v>
      </c>
      <c r="F25" s="20">
        <v>10</v>
      </c>
      <c r="G25" s="20">
        <v>10</v>
      </c>
      <c r="H25" s="21" t="s">
        <v>14</v>
      </c>
    </row>
    <row r="26" spans="1:8" ht="15.75" x14ac:dyDescent="0.25">
      <c r="A26" s="22"/>
      <c r="B26" s="19" t="s">
        <v>39</v>
      </c>
      <c r="C26" s="20">
        <v>21</v>
      </c>
      <c r="D26" s="20">
        <v>21</v>
      </c>
      <c r="E26" s="20">
        <v>21</v>
      </c>
      <c r="F26" s="20">
        <v>21</v>
      </c>
      <c r="G26" s="20">
        <v>21</v>
      </c>
      <c r="H26" s="21" t="s">
        <v>14</v>
      </c>
    </row>
    <row r="27" spans="1:8" ht="15.75" x14ac:dyDescent="0.25">
      <c r="A27" s="23"/>
      <c r="B27" s="24" t="s">
        <v>40</v>
      </c>
      <c r="C27" s="29">
        <f>AVERAGE(C23:C26)</f>
        <v>15.75</v>
      </c>
      <c r="D27" s="29">
        <f>AVERAGE(D23:D26)</f>
        <v>15.75</v>
      </c>
      <c r="E27" s="29">
        <f>AVERAGE(E23:E26)</f>
        <v>15.75</v>
      </c>
      <c r="F27" s="29">
        <f>AVERAGE(F23:F26)</f>
        <v>15.75</v>
      </c>
      <c r="G27" s="29">
        <f>AVERAGE(G23:G26)</f>
        <v>15.75</v>
      </c>
      <c r="H27" s="25" t="s">
        <v>14</v>
      </c>
    </row>
    <row r="28" spans="1:8" ht="15.75" x14ac:dyDescent="0.25">
      <c r="A28" s="26"/>
      <c r="B28" s="26"/>
      <c r="C28" s="26"/>
      <c r="D28" s="26"/>
      <c r="E28" s="26"/>
      <c r="F28" s="26"/>
      <c r="G28" s="26"/>
      <c r="H28" s="26"/>
    </row>
    <row r="29" spans="1:8" ht="15.75" x14ac:dyDescent="0.25">
      <c r="A29" s="27" t="s">
        <v>46</v>
      </c>
      <c r="B29" s="16" t="s">
        <v>35</v>
      </c>
      <c r="C29" s="28">
        <v>76</v>
      </c>
      <c r="D29" s="28">
        <v>76</v>
      </c>
      <c r="E29" s="28">
        <v>76</v>
      </c>
      <c r="F29" s="28">
        <v>76</v>
      </c>
      <c r="G29" s="28">
        <v>76</v>
      </c>
      <c r="H29" s="17" t="s">
        <v>14</v>
      </c>
    </row>
    <row r="30" spans="1:8" ht="15.75" x14ac:dyDescent="0.25">
      <c r="A30" s="22"/>
      <c r="B30" s="19" t="s">
        <v>37</v>
      </c>
      <c r="C30" s="20">
        <v>70</v>
      </c>
      <c r="D30" s="20">
        <v>70</v>
      </c>
      <c r="E30" s="20">
        <v>70</v>
      </c>
      <c r="F30" s="20">
        <v>70</v>
      </c>
      <c r="G30" s="20">
        <v>70</v>
      </c>
      <c r="H30" s="21" t="s">
        <v>14</v>
      </c>
    </row>
    <row r="31" spans="1:8" ht="15.75" x14ac:dyDescent="0.25">
      <c r="A31" s="22"/>
      <c r="B31" s="19" t="s">
        <v>38</v>
      </c>
      <c r="C31" s="20">
        <v>62</v>
      </c>
      <c r="D31" s="20">
        <v>62</v>
      </c>
      <c r="E31" s="20">
        <v>62</v>
      </c>
      <c r="F31" s="20">
        <v>62</v>
      </c>
      <c r="G31" s="20">
        <v>62</v>
      </c>
      <c r="H31" s="21" t="s">
        <v>14</v>
      </c>
    </row>
    <row r="32" spans="1:8" ht="15.75" x14ac:dyDescent="0.25">
      <c r="A32" s="22"/>
      <c r="B32" s="19" t="s">
        <v>39</v>
      </c>
      <c r="C32" s="20">
        <v>75</v>
      </c>
      <c r="D32" s="20">
        <v>75</v>
      </c>
      <c r="E32" s="20">
        <v>75</v>
      </c>
      <c r="F32" s="20">
        <v>75</v>
      </c>
      <c r="G32" s="20">
        <v>75</v>
      </c>
      <c r="H32" s="21" t="s">
        <v>14</v>
      </c>
    </row>
    <row r="33" spans="1:11" ht="15.75" x14ac:dyDescent="0.25">
      <c r="A33" s="23"/>
      <c r="B33" s="24" t="s">
        <v>40</v>
      </c>
      <c r="C33" s="29">
        <f>AVERAGE(C29:C32)</f>
        <v>70.75</v>
      </c>
      <c r="D33" s="29">
        <f>AVERAGE(D29:D32)</f>
        <v>70.75</v>
      </c>
      <c r="E33" s="29">
        <f>AVERAGE(E29:E32)</f>
        <v>70.75</v>
      </c>
      <c r="F33" s="29">
        <f>AVERAGE(F29:F32)</f>
        <v>70.75</v>
      </c>
      <c r="G33" s="29">
        <f>AVERAGE(G29:G32)</f>
        <v>70.75</v>
      </c>
      <c r="H33" s="25" t="s">
        <v>14</v>
      </c>
    </row>
    <row r="34" spans="1:11" ht="15.75" x14ac:dyDescent="0.25">
      <c r="A34" s="26"/>
      <c r="B34" s="26"/>
      <c r="C34" s="26"/>
      <c r="D34" s="26"/>
      <c r="E34" s="26"/>
      <c r="F34" s="26"/>
      <c r="G34" s="26"/>
      <c r="H34" s="26"/>
    </row>
    <row r="35" spans="1:11" ht="15.75" x14ac:dyDescent="0.25">
      <c r="A35" s="27" t="s">
        <v>47</v>
      </c>
      <c r="B35" s="16" t="s">
        <v>35</v>
      </c>
      <c r="C35" s="28">
        <v>29</v>
      </c>
      <c r="D35" s="28">
        <v>0</v>
      </c>
      <c r="E35" s="28">
        <v>0</v>
      </c>
      <c r="F35" s="28">
        <v>0</v>
      </c>
      <c r="G35" s="28">
        <v>0</v>
      </c>
      <c r="H35" s="17" t="s">
        <v>48</v>
      </c>
      <c r="K35">
        <f>C35*90</f>
        <v>2610</v>
      </c>
    </row>
    <row r="36" spans="1:11" ht="15.75" x14ac:dyDescent="0.25">
      <c r="A36" s="22"/>
      <c r="B36" s="19" t="s">
        <v>37</v>
      </c>
      <c r="C36" s="20">
        <v>25</v>
      </c>
      <c r="D36" s="20">
        <v>0</v>
      </c>
      <c r="E36" s="20">
        <v>0</v>
      </c>
      <c r="F36" s="20">
        <v>0</v>
      </c>
      <c r="G36" s="20">
        <v>0</v>
      </c>
      <c r="H36" s="21" t="s">
        <v>48</v>
      </c>
      <c r="K36">
        <f>C36*90</f>
        <v>2250</v>
      </c>
    </row>
    <row r="37" spans="1:11" ht="15.75" x14ac:dyDescent="0.25">
      <c r="A37" s="22"/>
      <c r="B37" s="19" t="s">
        <v>38</v>
      </c>
      <c r="C37" s="20">
        <v>18</v>
      </c>
      <c r="D37" s="20">
        <v>0</v>
      </c>
      <c r="E37" s="20">
        <v>0</v>
      </c>
      <c r="F37" s="20">
        <v>0</v>
      </c>
      <c r="G37" s="20">
        <v>0</v>
      </c>
      <c r="H37" s="21" t="s">
        <v>48</v>
      </c>
      <c r="K37">
        <f>C37*90</f>
        <v>1620</v>
      </c>
    </row>
    <row r="38" spans="1:11" ht="15.75" x14ac:dyDescent="0.25">
      <c r="A38" s="22"/>
      <c r="B38" s="19" t="s">
        <v>39</v>
      </c>
      <c r="C38" s="20">
        <v>5</v>
      </c>
      <c r="D38" s="20">
        <v>0</v>
      </c>
      <c r="E38" s="20">
        <v>0</v>
      </c>
      <c r="F38" s="20">
        <v>0</v>
      </c>
      <c r="G38" s="20">
        <v>0</v>
      </c>
      <c r="H38" s="21" t="s">
        <v>48</v>
      </c>
      <c r="K38">
        <f>C38*90</f>
        <v>450</v>
      </c>
    </row>
    <row r="39" spans="1:11" ht="15.75" x14ac:dyDescent="0.25">
      <c r="A39" s="23"/>
      <c r="B39" s="24" t="s">
        <v>40</v>
      </c>
      <c r="C39" s="29">
        <f>AVERAGE(C35:C38)</f>
        <v>19.25</v>
      </c>
      <c r="D39" s="29">
        <f>AVERAGE(D35:D38)</f>
        <v>0</v>
      </c>
      <c r="E39" s="29">
        <f>AVERAGE(E35:E38)</f>
        <v>0</v>
      </c>
      <c r="F39" s="29">
        <f>AVERAGE(F35:F38)</f>
        <v>0</v>
      </c>
      <c r="G39" s="29">
        <f>AVERAGE(G35:G38)</f>
        <v>0</v>
      </c>
      <c r="H39" s="25" t="s">
        <v>48</v>
      </c>
      <c r="K39">
        <f>SUM(K35:K38)</f>
        <v>6930</v>
      </c>
    </row>
    <row r="40" spans="1:11" ht="15.75" x14ac:dyDescent="0.25">
      <c r="A40" s="26"/>
      <c r="B40" s="26"/>
      <c r="C40" s="26"/>
      <c r="D40" s="26"/>
      <c r="E40" s="26"/>
      <c r="F40" s="26"/>
      <c r="G40" s="26"/>
      <c r="H40" s="26"/>
    </row>
    <row r="41" spans="1:11" ht="15.75" x14ac:dyDescent="0.25">
      <c r="A41" s="27" t="s">
        <v>49</v>
      </c>
      <c r="B41" s="32" t="s">
        <v>35</v>
      </c>
      <c r="C41" s="28">
        <v>50</v>
      </c>
      <c r="D41" s="16"/>
      <c r="E41" s="16"/>
      <c r="F41" s="16"/>
      <c r="G41" s="16"/>
      <c r="H41" s="17" t="s">
        <v>50</v>
      </c>
    </row>
    <row r="42" spans="1:11" ht="15.75" x14ac:dyDescent="0.25">
      <c r="A42" s="22"/>
      <c r="B42" s="33" t="s">
        <v>37</v>
      </c>
      <c r="C42" s="20">
        <v>0</v>
      </c>
      <c r="D42" s="19"/>
      <c r="E42" s="19"/>
      <c r="F42" s="19"/>
      <c r="G42" s="19"/>
      <c r="H42" s="21" t="s">
        <v>50</v>
      </c>
    </row>
    <row r="43" spans="1:11" ht="15.75" x14ac:dyDescent="0.25">
      <c r="A43" s="22"/>
      <c r="B43" s="33" t="s">
        <v>38</v>
      </c>
      <c r="C43" s="20">
        <v>0</v>
      </c>
      <c r="D43" s="19"/>
      <c r="E43" s="19"/>
      <c r="F43" s="19"/>
      <c r="G43" s="19"/>
      <c r="H43" s="21" t="s">
        <v>50</v>
      </c>
    </row>
    <row r="44" spans="1:11" ht="15.75" x14ac:dyDescent="0.25">
      <c r="A44" s="22"/>
      <c r="B44" s="33" t="s">
        <v>39</v>
      </c>
      <c r="C44" s="20">
        <v>0</v>
      </c>
      <c r="D44" s="19"/>
      <c r="E44" s="19"/>
      <c r="F44" s="19"/>
      <c r="G44" s="19"/>
      <c r="H44" s="21" t="s">
        <v>50</v>
      </c>
    </row>
    <row r="45" spans="1:11" ht="15.75" x14ac:dyDescent="0.25">
      <c r="A45" s="23"/>
      <c r="B45" s="34" t="s">
        <v>51</v>
      </c>
      <c r="C45" s="35">
        <f>SUM(C41:C44)</f>
        <v>50</v>
      </c>
      <c r="D45" s="35"/>
      <c r="E45" s="35"/>
      <c r="F45" s="35"/>
      <c r="G45" s="35"/>
      <c r="H45" s="36" t="s">
        <v>50</v>
      </c>
    </row>
    <row r="46" spans="1:11" ht="15.75" x14ac:dyDescent="0.25">
      <c r="A46" s="26"/>
      <c r="B46" s="26"/>
      <c r="C46" s="26"/>
      <c r="D46" s="26"/>
      <c r="E46" s="26"/>
      <c r="F46" s="26"/>
      <c r="G46" s="26"/>
      <c r="H46" s="26"/>
    </row>
    <row r="47" spans="1:11" ht="15.75" x14ac:dyDescent="0.25">
      <c r="A47" s="27" t="s">
        <v>52</v>
      </c>
      <c r="B47" s="32" t="s">
        <v>35</v>
      </c>
      <c r="C47" s="28">
        <v>65</v>
      </c>
      <c r="D47" s="16"/>
      <c r="E47" s="16"/>
      <c r="F47" s="16"/>
      <c r="G47" s="16"/>
      <c r="H47" s="17" t="s">
        <v>50</v>
      </c>
    </row>
    <row r="48" spans="1:11" ht="15.75" x14ac:dyDescent="0.25">
      <c r="A48" s="22"/>
      <c r="B48" s="33" t="s">
        <v>37</v>
      </c>
      <c r="C48" s="20">
        <v>0</v>
      </c>
      <c r="D48" s="19"/>
      <c r="E48" s="19"/>
      <c r="F48" s="19"/>
      <c r="G48" s="19"/>
      <c r="H48" s="21" t="s">
        <v>50</v>
      </c>
    </row>
    <row r="49" spans="1:8" ht="15.75" x14ac:dyDescent="0.25">
      <c r="A49" s="22"/>
      <c r="B49" s="33" t="s">
        <v>38</v>
      </c>
      <c r="C49" s="20">
        <v>65</v>
      </c>
      <c r="D49" s="19"/>
      <c r="E49" s="19"/>
      <c r="F49" s="19"/>
      <c r="G49" s="19"/>
      <c r="H49" s="21" t="s">
        <v>50</v>
      </c>
    </row>
    <row r="50" spans="1:8" ht="15.75" x14ac:dyDescent="0.25">
      <c r="A50" s="22"/>
      <c r="B50" s="33" t="s">
        <v>39</v>
      </c>
      <c r="C50" s="20">
        <v>65</v>
      </c>
      <c r="D50" s="19"/>
      <c r="E50" s="19"/>
      <c r="F50" s="19"/>
      <c r="G50" s="19"/>
      <c r="H50" s="21" t="s">
        <v>50</v>
      </c>
    </row>
    <row r="51" spans="1:8" ht="15.75" x14ac:dyDescent="0.25">
      <c r="A51" s="23"/>
      <c r="B51" s="34" t="s">
        <v>51</v>
      </c>
      <c r="C51" s="35">
        <f>SUM(C47:C50)</f>
        <v>195</v>
      </c>
      <c r="D51" s="35"/>
      <c r="E51" s="35"/>
      <c r="F51" s="35"/>
      <c r="G51" s="35"/>
      <c r="H51" s="36" t="s">
        <v>50</v>
      </c>
    </row>
    <row r="52" spans="1:8" ht="15.75" x14ac:dyDescent="0.25">
      <c r="A52" s="19"/>
      <c r="B52" s="19"/>
      <c r="C52" s="19"/>
      <c r="D52" s="19"/>
      <c r="E52" s="19"/>
      <c r="F52" s="19"/>
      <c r="G52" s="19"/>
      <c r="H52" s="19"/>
    </row>
    <row r="53" spans="1:8" ht="15.75" x14ac:dyDescent="0.25">
      <c r="A53" s="37" t="s">
        <v>9</v>
      </c>
      <c r="B53" s="38">
        <v>10</v>
      </c>
      <c r="C53" s="39"/>
      <c r="D53" s="39"/>
      <c r="E53" s="39"/>
      <c r="F53" s="39"/>
      <c r="G53" s="16"/>
      <c r="H53" s="40" t="s">
        <v>53</v>
      </c>
    </row>
    <row r="54" spans="1:8" ht="15.75" x14ac:dyDescent="0.25">
      <c r="A54" s="41" t="s">
        <v>10</v>
      </c>
      <c r="B54" s="42">
        <v>100</v>
      </c>
      <c r="C54" s="43"/>
      <c r="D54" s="43"/>
      <c r="E54" s="43"/>
      <c r="F54" s="43"/>
      <c r="G54" s="35"/>
      <c r="H54" s="44" t="s">
        <v>53</v>
      </c>
    </row>
    <row r="55" spans="1:8" ht="15.75" x14ac:dyDescent="0.25">
      <c r="A55" s="45"/>
      <c r="B55" s="19"/>
      <c r="C55" s="19"/>
      <c r="D55" s="19"/>
      <c r="E55" s="19"/>
      <c r="F55" s="19"/>
      <c r="G55" s="19"/>
      <c r="H55" s="19"/>
    </row>
    <row r="56" spans="1:8" ht="15.75" x14ac:dyDescent="0.25">
      <c r="A56" s="37" t="s">
        <v>54</v>
      </c>
      <c r="B56" s="38">
        <v>10000</v>
      </c>
      <c r="C56" s="39"/>
      <c r="D56" s="46"/>
      <c r="E56" s="47"/>
      <c r="F56" s="47"/>
      <c r="G56" s="16"/>
      <c r="H56" s="40" t="s">
        <v>55</v>
      </c>
    </row>
    <row r="57" spans="1:8" ht="15.75" x14ac:dyDescent="0.25">
      <c r="A57" s="48" t="s">
        <v>56</v>
      </c>
      <c r="B57" s="49">
        <v>43248</v>
      </c>
      <c r="C57" s="50"/>
      <c r="D57" s="51"/>
      <c r="E57" s="52"/>
      <c r="F57" s="52"/>
      <c r="G57" s="19"/>
      <c r="H57" s="53" t="s">
        <v>57</v>
      </c>
    </row>
    <row r="58" spans="1:8" ht="15.75" x14ac:dyDescent="0.25">
      <c r="A58" s="41" t="s">
        <v>58</v>
      </c>
      <c r="B58" s="42">
        <v>1</v>
      </c>
      <c r="C58" s="35"/>
      <c r="D58" s="35"/>
      <c r="E58" s="35"/>
      <c r="F58" s="35"/>
      <c r="G58" s="35"/>
      <c r="H58" s="44" t="s">
        <v>59</v>
      </c>
    </row>
    <row r="59" spans="1:8" ht="15.75" x14ac:dyDescent="0.25">
      <c r="A59" s="26"/>
      <c r="B59" s="26"/>
      <c r="C59" s="26"/>
      <c r="D59" s="26"/>
      <c r="E59" s="26"/>
      <c r="F59" s="26"/>
      <c r="G59" s="26"/>
      <c r="H59" s="26"/>
    </row>
    <row r="60" spans="1:8" ht="15.75" x14ac:dyDescent="0.25">
      <c r="A60" s="19"/>
      <c r="B60" s="54" t="s">
        <v>60</v>
      </c>
      <c r="C60" s="54" t="s">
        <v>61</v>
      </c>
      <c r="D60" s="54" t="s">
        <v>62</v>
      </c>
      <c r="E60" s="54" t="s">
        <v>63</v>
      </c>
      <c r="F60" s="54" t="s">
        <v>64</v>
      </c>
      <c r="G60" s="54" t="s">
        <v>65</v>
      </c>
      <c r="H60" s="54" t="s">
        <v>66</v>
      </c>
    </row>
    <row r="61" spans="1:8" x14ac:dyDescent="0.25">
      <c r="A61" s="55" t="s">
        <v>67</v>
      </c>
      <c r="B61" s="56">
        <v>6</v>
      </c>
      <c r="C61" s="56">
        <v>0.5</v>
      </c>
      <c r="D61" s="56">
        <v>1.5</v>
      </c>
      <c r="E61" s="56">
        <v>0</v>
      </c>
      <c r="F61" s="56">
        <v>0</v>
      </c>
      <c r="G61" s="56">
        <v>0</v>
      </c>
      <c r="H61" s="57">
        <v>92</v>
      </c>
    </row>
    <row r="62" spans="1:8" x14ac:dyDescent="0.25">
      <c r="A62" s="58" t="s">
        <v>68</v>
      </c>
      <c r="B62" s="59">
        <v>0</v>
      </c>
      <c r="C62" s="59">
        <v>0</v>
      </c>
      <c r="D62" s="59">
        <v>0</v>
      </c>
      <c r="E62" s="59">
        <v>0</v>
      </c>
      <c r="F62" s="59">
        <v>0</v>
      </c>
      <c r="G62" s="59">
        <v>0</v>
      </c>
      <c r="H62" s="60">
        <v>100</v>
      </c>
    </row>
    <row r="63" spans="1:8" ht="15.75" x14ac:dyDescent="0.25">
      <c r="A63" s="26"/>
      <c r="B63" s="26"/>
      <c r="C63" s="26"/>
      <c r="D63" s="26"/>
      <c r="E63" s="26"/>
      <c r="F63" s="26"/>
      <c r="G63" s="26"/>
      <c r="H63" s="26"/>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workbookViewId="0"/>
  </sheetViews>
  <sheetFormatPr defaultRowHeight="15" x14ac:dyDescent="0.25"/>
  <cols>
    <col min="1" max="1" width="34.7109375" customWidth="1"/>
  </cols>
  <sheetData>
    <row r="1" spans="1:13" ht="18.75" x14ac:dyDescent="0.3">
      <c r="A1" s="61" t="s">
        <v>24</v>
      </c>
      <c r="B1" s="61"/>
      <c r="C1" s="61"/>
      <c r="D1" s="61"/>
      <c r="E1" s="61"/>
      <c r="F1" s="62"/>
      <c r="G1" s="62"/>
      <c r="H1" s="62" t="s">
        <v>69</v>
      </c>
      <c r="I1" s="63" t="s">
        <v>170</v>
      </c>
      <c r="J1" s="64"/>
    </row>
    <row r="2" spans="1:13" ht="15.75" x14ac:dyDescent="0.25">
      <c r="A2" s="65"/>
      <c r="B2" s="62"/>
      <c r="C2" s="62"/>
      <c r="D2" s="62"/>
      <c r="E2" s="62"/>
      <c r="F2" s="62"/>
      <c r="G2" s="62"/>
      <c r="H2" s="62"/>
      <c r="I2" s="62"/>
      <c r="J2" s="62"/>
    </row>
    <row r="3" spans="1:13" ht="15.75" x14ac:dyDescent="0.25">
      <c r="A3" s="27"/>
      <c r="B3" s="16"/>
      <c r="C3" s="15" t="s">
        <v>70</v>
      </c>
      <c r="D3" s="15" t="s">
        <v>169</v>
      </c>
      <c r="E3" s="15" t="s">
        <v>71</v>
      </c>
      <c r="F3" s="15" t="s">
        <v>72</v>
      </c>
      <c r="G3" s="15" t="s">
        <v>73</v>
      </c>
      <c r="H3" s="15" t="s">
        <v>74</v>
      </c>
      <c r="I3" s="15" t="s">
        <v>75</v>
      </c>
      <c r="J3" s="66" t="s">
        <v>32</v>
      </c>
      <c r="L3" s="45" t="s">
        <v>144</v>
      </c>
    </row>
    <row r="4" spans="1:13" ht="15.75" x14ac:dyDescent="0.25">
      <c r="A4" s="18" t="s">
        <v>76</v>
      </c>
      <c r="B4" s="19" t="s">
        <v>35</v>
      </c>
      <c r="C4" s="20">
        <v>25</v>
      </c>
      <c r="D4" s="20">
        <v>0</v>
      </c>
      <c r="E4" s="20">
        <v>308</v>
      </c>
      <c r="F4" s="20">
        <v>290</v>
      </c>
      <c r="G4" s="20">
        <v>859</v>
      </c>
      <c r="H4" s="20">
        <v>308</v>
      </c>
      <c r="I4" s="20">
        <v>30</v>
      </c>
      <c r="J4" s="67" t="s">
        <v>36</v>
      </c>
      <c r="L4">
        <f>I8*I14/1000</f>
        <v>85.096874999999997</v>
      </c>
      <c r="M4" t="s">
        <v>145</v>
      </c>
    </row>
    <row r="5" spans="1:13" ht="15.75" x14ac:dyDescent="0.25">
      <c r="A5" s="18"/>
      <c r="B5" s="19" t="s">
        <v>37</v>
      </c>
      <c r="C5" s="20">
        <v>25</v>
      </c>
      <c r="D5" s="20">
        <v>30</v>
      </c>
      <c r="E5" s="20">
        <v>0</v>
      </c>
      <c r="F5" s="20">
        <v>301</v>
      </c>
      <c r="G5" s="20">
        <v>1126</v>
      </c>
      <c r="H5" s="20">
        <v>0</v>
      </c>
      <c r="I5" s="20">
        <v>303</v>
      </c>
      <c r="J5" s="67" t="s">
        <v>36</v>
      </c>
    </row>
    <row r="6" spans="1:13" ht="15.75" x14ac:dyDescent="0.25">
      <c r="A6" s="18"/>
      <c r="B6" s="19" t="s">
        <v>38</v>
      </c>
      <c r="C6" s="20">
        <v>25</v>
      </c>
      <c r="D6" s="20">
        <v>30</v>
      </c>
      <c r="E6" s="20">
        <v>308</v>
      </c>
      <c r="F6" s="20">
        <v>301</v>
      </c>
      <c r="G6" s="20">
        <v>966</v>
      </c>
      <c r="H6" s="20">
        <v>308</v>
      </c>
      <c r="I6" s="20">
        <v>303</v>
      </c>
      <c r="J6" s="67" t="s">
        <v>36</v>
      </c>
    </row>
    <row r="7" spans="1:13" ht="15.75" x14ac:dyDescent="0.25">
      <c r="A7" s="18"/>
      <c r="B7" s="19" t="s">
        <v>39</v>
      </c>
      <c r="C7" s="20">
        <v>25</v>
      </c>
      <c r="D7" s="20">
        <v>15</v>
      </c>
      <c r="E7" s="20">
        <v>308</v>
      </c>
      <c r="F7" s="20">
        <v>300</v>
      </c>
      <c r="G7" s="20">
        <v>888</v>
      </c>
      <c r="H7" s="20">
        <v>308</v>
      </c>
      <c r="I7" s="20">
        <v>303</v>
      </c>
      <c r="J7" s="67" t="s">
        <v>36</v>
      </c>
    </row>
    <row r="8" spans="1:13" ht="15.75" x14ac:dyDescent="0.25">
      <c r="A8" s="68"/>
      <c r="B8" s="35" t="s">
        <v>40</v>
      </c>
      <c r="C8" s="24">
        <f t="shared" ref="C8:I8" si="0">AVERAGE(C4:C7)</f>
        <v>25</v>
      </c>
      <c r="D8" s="24">
        <f t="shared" si="0"/>
        <v>18.75</v>
      </c>
      <c r="E8" s="24">
        <f t="shared" si="0"/>
        <v>231</v>
      </c>
      <c r="F8" s="24">
        <f t="shared" si="0"/>
        <v>298</v>
      </c>
      <c r="G8" s="24">
        <f t="shared" si="0"/>
        <v>959.75</v>
      </c>
      <c r="H8" s="24">
        <f t="shared" si="0"/>
        <v>231</v>
      </c>
      <c r="I8" s="24">
        <f t="shared" si="0"/>
        <v>234.75</v>
      </c>
      <c r="J8" s="69" t="s">
        <v>36</v>
      </c>
    </row>
    <row r="9" spans="1:13" ht="15.75" x14ac:dyDescent="0.25">
      <c r="A9" s="45"/>
      <c r="B9" s="19"/>
      <c r="C9" s="19"/>
      <c r="D9" s="19"/>
      <c r="E9" s="19"/>
      <c r="F9" s="19"/>
      <c r="G9" s="19"/>
      <c r="H9" s="19"/>
      <c r="I9" s="19"/>
      <c r="J9" s="70"/>
    </row>
    <row r="10" spans="1:13" ht="15.75" x14ac:dyDescent="0.25">
      <c r="A10" s="27" t="s">
        <v>41</v>
      </c>
      <c r="B10" s="16" t="s">
        <v>35</v>
      </c>
      <c r="C10" s="28">
        <v>950</v>
      </c>
      <c r="D10" s="28">
        <v>450</v>
      </c>
      <c r="E10" s="28">
        <v>240</v>
      </c>
      <c r="F10" s="28">
        <v>390</v>
      </c>
      <c r="G10" s="28">
        <v>475</v>
      </c>
      <c r="H10" s="28">
        <v>240</v>
      </c>
      <c r="I10" s="28">
        <v>380</v>
      </c>
      <c r="J10" s="71" t="s">
        <v>42</v>
      </c>
    </row>
    <row r="11" spans="1:13" ht="15.75" x14ac:dyDescent="0.25">
      <c r="A11" s="18"/>
      <c r="B11" s="19" t="s">
        <v>37</v>
      </c>
      <c r="C11" s="20">
        <v>950</v>
      </c>
      <c r="D11" s="20">
        <v>450</v>
      </c>
      <c r="E11" s="20">
        <v>100</v>
      </c>
      <c r="F11" s="20">
        <v>260</v>
      </c>
      <c r="G11" s="20">
        <v>505</v>
      </c>
      <c r="H11" s="20">
        <v>100</v>
      </c>
      <c r="I11" s="20">
        <v>330</v>
      </c>
      <c r="J11" s="67" t="s">
        <v>42</v>
      </c>
    </row>
    <row r="12" spans="1:13" ht="15.75" x14ac:dyDescent="0.25">
      <c r="A12" s="18"/>
      <c r="B12" s="19" t="s">
        <v>38</v>
      </c>
      <c r="C12" s="20">
        <v>950</v>
      </c>
      <c r="D12" s="20">
        <v>500</v>
      </c>
      <c r="E12" s="20">
        <v>150</v>
      </c>
      <c r="F12" s="20">
        <v>330</v>
      </c>
      <c r="G12" s="20">
        <v>535</v>
      </c>
      <c r="H12" s="20">
        <v>150</v>
      </c>
      <c r="I12" s="20">
        <v>370</v>
      </c>
      <c r="J12" s="67" t="s">
        <v>42</v>
      </c>
    </row>
    <row r="13" spans="1:13" ht="15.75" x14ac:dyDescent="0.25">
      <c r="A13" s="18"/>
      <c r="B13" s="19" t="s">
        <v>39</v>
      </c>
      <c r="C13" s="20">
        <v>950</v>
      </c>
      <c r="D13" s="20">
        <v>500</v>
      </c>
      <c r="E13" s="20">
        <v>220</v>
      </c>
      <c r="F13" s="20">
        <v>370</v>
      </c>
      <c r="G13" s="20">
        <v>505</v>
      </c>
      <c r="H13" s="20">
        <v>220</v>
      </c>
      <c r="I13" s="20">
        <v>370</v>
      </c>
      <c r="J13" s="67" t="s">
        <v>42</v>
      </c>
    </row>
    <row r="14" spans="1:13" ht="15.75" x14ac:dyDescent="0.25">
      <c r="A14" s="68"/>
      <c r="B14" s="35" t="s">
        <v>40</v>
      </c>
      <c r="C14" s="72">
        <f t="shared" ref="C14:I14" si="1">AVERAGE(C10:C13)</f>
        <v>950</v>
      </c>
      <c r="D14" s="72">
        <f t="shared" si="1"/>
        <v>475</v>
      </c>
      <c r="E14" s="72">
        <f t="shared" si="1"/>
        <v>177.5</v>
      </c>
      <c r="F14" s="72">
        <f t="shared" si="1"/>
        <v>337.5</v>
      </c>
      <c r="G14" s="72">
        <f t="shared" si="1"/>
        <v>505</v>
      </c>
      <c r="H14" s="72">
        <f t="shared" si="1"/>
        <v>177.5</v>
      </c>
      <c r="I14" s="72">
        <f t="shared" si="1"/>
        <v>362.5</v>
      </c>
      <c r="J14" s="69" t="s">
        <v>42</v>
      </c>
    </row>
    <row r="15" spans="1:13" ht="15.75" x14ac:dyDescent="0.25">
      <c r="A15" s="45"/>
      <c r="B15" s="19"/>
      <c r="C15" s="19"/>
      <c r="D15" s="19"/>
      <c r="E15" s="19"/>
      <c r="F15" s="19"/>
      <c r="G15" s="19"/>
      <c r="H15" s="19"/>
      <c r="I15" s="19"/>
      <c r="J15" s="19"/>
    </row>
    <row r="16" spans="1:13" ht="15.75" x14ac:dyDescent="0.25">
      <c r="A16" s="27" t="s">
        <v>43</v>
      </c>
      <c r="B16" s="16" t="s">
        <v>35</v>
      </c>
      <c r="C16" s="206">
        <v>0</v>
      </c>
      <c r="D16" s="206">
        <v>1.6153846153846154</v>
      </c>
      <c r="E16" s="206">
        <v>0.21978021978021978</v>
      </c>
      <c r="F16" s="206">
        <v>0.21978021978021978</v>
      </c>
      <c r="G16" s="206">
        <v>-0.32967032967032966</v>
      </c>
      <c r="H16" s="206">
        <v>0.21978021978021978</v>
      </c>
      <c r="I16" s="206">
        <v>0.10989010989010989</v>
      </c>
      <c r="J16" s="71" t="s">
        <v>44</v>
      </c>
    </row>
    <row r="17" spans="1:10" ht="15.75" x14ac:dyDescent="0.25">
      <c r="A17" s="18"/>
      <c r="B17" s="19" t="s">
        <v>37</v>
      </c>
      <c r="C17" s="30">
        <v>0</v>
      </c>
      <c r="D17" s="30">
        <v>0</v>
      </c>
      <c r="E17" s="30">
        <v>0.65934065934065933</v>
      </c>
      <c r="F17" s="30">
        <v>0.21978021978021978</v>
      </c>
      <c r="G17" s="30">
        <v>0.32967032967032966</v>
      </c>
      <c r="H17" s="30">
        <v>0.65934065934065933</v>
      </c>
      <c r="I17" s="30">
        <v>0.98901098901098905</v>
      </c>
      <c r="J17" s="67" t="s">
        <v>44</v>
      </c>
    </row>
    <row r="18" spans="1:10" ht="15.75" x14ac:dyDescent="0.25">
      <c r="A18" s="18"/>
      <c r="B18" s="19" t="s">
        <v>38</v>
      </c>
      <c r="C18" s="30">
        <v>0</v>
      </c>
      <c r="D18" s="30">
        <v>1.6666666666666667</v>
      </c>
      <c r="E18" s="30">
        <v>0.5494505494505495</v>
      </c>
      <c r="F18" s="30">
        <v>0.76923076923076927</v>
      </c>
      <c r="G18" s="30">
        <v>0.32967032967032966</v>
      </c>
      <c r="H18" s="30">
        <v>0.5494505494505495</v>
      </c>
      <c r="I18" s="30">
        <v>0.43956043956043955</v>
      </c>
      <c r="J18" s="67" t="s">
        <v>44</v>
      </c>
    </row>
    <row r="19" spans="1:10" ht="15.75" x14ac:dyDescent="0.25">
      <c r="A19" s="18"/>
      <c r="B19" s="19" t="s">
        <v>39</v>
      </c>
      <c r="C19" s="30">
        <v>0</v>
      </c>
      <c r="D19" s="30">
        <v>0</v>
      </c>
      <c r="E19" s="30">
        <v>0.76923076923076927</v>
      </c>
      <c r="F19" s="30">
        <v>0.43956043956043955</v>
      </c>
      <c r="G19" s="30">
        <v>-0.32967032967032966</v>
      </c>
      <c r="H19" s="30">
        <v>0.76923076923076927</v>
      </c>
      <c r="I19" s="30">
        <v>0</v>
      </c>
      <c r="J19" s="67" t="s">
        <v>44</v>
      </c>
    </row>
    <row r="20" spans="1:10" ht="15.75" x14ac:dyDescent="0.25">
      <c r="A20" s="68"/>
      <c r="B20" s="35" t="s">
        <v>40</v>
      </c>
      <c r="C20" s="73">
        <f>AVERAGE(C16:C19)</f>
        <v>0</v>
      </c>
      <c r="D20" s="73">
        <f t="shared" ref="D20:I20" si="2">AVERAGE(D16:D19)</f>
        <v>0.82051282051282048</v>
      </c>
      <c r="E20" s="73">
        <f t="shared" si="2"/>
        <v>0.5494505494505495</v>
      </c>
      <c r="F20" s="73">
        <f t="shared" si="2"/>
        <v>0.41208791208791212</v>
      </c>
      <c r="G20" s="73">
        <f t="shared" si="2"/>
        <v>0</v>
      </c>
      <c r="H20" s="73">
        <f t="shared" si="2"/>
        <v>0.5494505494505495</v>
      </c>
      <c r="I20" s="73">
        <f t="shared" si="2"/>
        <v>0.38461538461538464</v>
      </c>
      <c r="J20" s="69" t="s">
        <v>44</v>
      </c>
    </row>
    <row r="21" spans="1:10" ht="15.75" x14ac:dyDescent="0.25">
      <c r="A21" s="45"/>
      <c r="B21" s="19"/>
      <c r="C21" s="19"/>
      <c r="D21" s="19"/>
      <c r="E21" s="19"/>
      <c r="F21" s="19"/>
      <c r="G21" s="19"/>
      <c r="H21" s="19"/>
      <c r="I21" s="19"/>
      <c r="J21" s="19"/>
    </row>
    <row r="22" spans="1:10" ht="15.75" x14ac:dyDescent="0.25">
      <c r="A22" s="27" t="s">
        <v>77</v>
      </c>
      <c r="B22" s="16" t="s">
        <v>35</v>
      </c>
      <c r="C22" s="28">
        <v>4</v>
      </c>
      <c r="D22" s="28">
        <v>4</v>
      </c>
      <c r="E22" s="28">
        <v>4</v>
      </c>
      <c r="F22" s="28">
        <v>4</v>
      </c>
      <c r="G22" s="28">
        <v>4</v>
      </c>
      <c r="H22" s="28">
        <v>4</v>
      </c>
      <c r="I22" s="28">
        <v>4</v>
      </c>
      <c r="J22" s="71" t="s">
        <v>14</v>
      </c>
    </row>
    <row r="23" spans="1:10" ht="15.75" x14ac:dyDescent="0.25">
      <c r="A23" s="18"/>
      <c r="B23" s="19" t="s">
        <v>37</v>
      </c>
      <c r="C23" s="20">
        <v>11</v>
      </c>
      <c r="D23" s="20">
        <v>11</v>
      </c>
      <c r="E23" s="20">
        <v>11</v>
      </c>
      <c r="F23" s="20">
        <v>11</v>
      </c>
      <c r="G23" s="20">
        <v>11</v>
      </c>
      <c r="H23" s="20">
        <v>11</v>
      </c>
      <c r="I23" s="20">
        <v>11</v>
      </c>
      <c r="J23" s="67" t="s">
        <v>14</v>
      </c>
    </row>
    <row r="24" spans="1:10" ht="15.75" x14ac:dyDescent="0.25">
      <c r="A24" s="18"/>
      <c r="B24" s="19" t="s">
        <v>38</v>
      </c>
      <c r="C24" s="20">
        <v>7</v>
      </c>
      <c r="D24" s="20">
        <v>7</v>
      </c>
      <c r="E24" s="20">
        <v>7</v>
      </c>
      <c r="F24" s="20">
        <v>7</v>
      </c>
      <c r="G24" s="20">
        <v>7</v>
      </c>
      <c r="H24" s="20">
        <v>7</v>
      </c>
      <c r="I24" s="20">
        <v>7</v>
      </c>
      <c r="J24" s="67" t="s">
        <v>14</v>
      </c>
    </row>
    <row r="25" spans="1:10" ht="15.75" x14ac:dyDescent="0.25">
      <c r="A25" s="18"/>
      <c r="B25" s="19" t="s">
        <v>39</v>
      </c>
      <c r="C25" s="20">
        <v>5.5</v>
      </c>
      <c r="D25" s="20">
        <v>5.5</v>
      </c>
      <c r="E25" s="20">
        <v>5.5</v>
      </c>
      <c r="F25" s="20">
        <v>5.5</v>
      </c>
      <c r="G25" s="20">
        <v>5.5</v>
      </c>
      <c r="H25" s="20">
        <v>5.5</v>
      </c>
      <c r="I25" s="20">
        <v>5.5</v>
      </c>
      <c r="J25" s="67" t="s">
        <v>14</v>
      </c>
    </row>
    <row r="26" spans="1:10" ht="15.75" x14ac:dyDescent="0.25">
      <c r="A26" s="68"/>
      <c r="B26" s="35" t="s">
        <v>40</v>
      </c>
      <c r="C26" s="72">
        <f t="shared" ref="C26:I26" si="3">AVERAGE(C22:C25)</f>
        <v>6.875</v>
      </c>
      <c r="D26" s="72">
        <f t="shared" si="3"/>
        <v>6.875</v>
      </c>
      <c r="E26" s="72">
        <f t="shared" si="3"/>
        <v>6.875</v>
      </c>
      <c r="F26" s="72">
        <f t="shared" si="3"/>
        <v>6.875</v>
      </c>
      <c r="G26" s="72">
        <f t="shared" si="3"/>
        <v>6.875</v>
      </c>
      <c r="H26" s="72">
        <f t="shared" si="3"/>
        <v>6.875</v>
      </c>
      <c r="I26" s="72">
        <f t="shared" si="3"/>
        <v>6.875</v>
      </c>
      <c r="J26" s="69" t="s">
        <v>14</v>
      </c>
    </row>
    <row r="27" spans="1:10" ht="15.75" x14ac:dyDescent="0.25">
      <c r="A27" s="45"/>
      <c r="B27" s="19"/>
      <c r="C27" s="19"/>
      <c r="D27" s="19"/>
      <c r="E27" s="19"/>
      <c r="F27" s="19"/>
      <c r="G27" s="19"/>
      <c r="H27" s="19"/>
      <c r="I27" s="19"/>
      <c r="J27" s="19"/>
    </row>
    <row r="28" spans="1:10" ht="15.75" x14ac:dyDescent="0.25">
      <c r="A28" s="27" t="s">
        <v>46</v>
      </c>
      <c r="B28" s="16" t="s">
        <v>35</v>
      </c>
      <c r="C28" s="28">
        <v>48</v>
      </c>
      <c r="D28" s="28">
        <v>48</v>
      </c>
      <c r="E28" s="28">
        <v>48</v>
      </c>
      <c r="F28" s="28">
        <v>48</v>
      </c>
      <c r="G28" s="28">
        <v>48</v>
      </c>
      <c r="H28" s="28">
        <v>48</v>
      </c>
      <c r="I28" s="28">
        <v>48</v>
      </c>
      <c r="J28" s="71" t="s">
        <v>14</v>
      </c>
    </row>
    <row r="29" spans="1:10" ht="15.75" x14ac:dyDescent="0.25">
      <c r="A29" s="18"/>
      <c r="B29" s="19" t="s">
        <v>37</v>
      </c>
      <c r="C29" s="20">
        <v>56</v>
      </c>
      <c r="D29" s="20">
        <v>56</v>
      </c>
      <c r="E29" s="20">
        <v>56</v>
      </c>
      <c r="F29" s="20">
        <v>56</v>
      </c>
      <c r="G29" s="20">
        <v>56</v>
      </c>
      <c r="H29" s="20">
        <v>56</v>
      </c>
      <c r="I29" s="20">
        <v>56</v>
      </c>
      <c r="J29" s="67" t="s">
        <v>14</v>
      </c>
    </row>
    <row r="30" spans="1:10" ht="15.75" x14ac:dyDescent="0.25">
      <c r="A30" s="18"/>
      <c r="B30" s="19" t="s">
        <v>38</v>
      </c>
      <c r="C30" s="20">
        <v>53</v>
      </c>
      <c r="D30" s="20">
        <v>53</v>
      </c>
      <c r="E30" s="20">
        <v>53</v>
      </c>
      <c r="F30" s="20">
        <v>53</v>
      </c>
      <c r="G30" s="20">
        <v>53</v>
      </c>
      <c r="H30" s="20">
        <v>53</v>
      </c>
      <c r="I30" s="20">
        <v>53</v>
      </c>
      <c r="J30" s="67" t="s">
        <v>14</v>
      </c>
    </row>
    <row r="31" spans="1:10" ht="15.75" x14ac:dyDescent="0.25">
      <c r="A31" s="18"/>
      <c r="B31" s="19" t="s">
        <v>39</v>
      </c>
      <c r="C31" s="20">
        <v>51</v>
      </c>
      <c r="D31" s="20">
        <v>51</v>
      </c>
      <c r="E31" s="20">
        <v>51</v>
      </c>
      <c r="F31" s="20">
        <v>51</v>
      </c>
      <c r="G31" s="20">
        <v>51</v>
      </c>
      <c r="H31" s="20">
        <v>51</v>
      </c>
      <c r="I31" s="20">
        <v>51</v>
      </c>
      <c r="J31" s="67" t="s">
        <v>14</v>
      </c>
    </row>
    <row r="32" spans="1:10" ht="15.75" x14ac:dyDescent="0.25">
      <c r="A32" s="68"/>
      <c r="B32" s="35" t="s">
        <v>40</v>
      </c>
      <c r="C32" s="72">
        <f>AVERAGE(C28:C31)</f>
        <v>52</v>
      </c>
      <c r="D32" s="72">
        <f t="shared" ref="D32:I32" si="4">AVERAGE(D28:D31)</f>
        <v>52</v>
      </c>
      <c r="E32" s="72">
        <f t="shared" si="4"/>
        <v>52</v>
      </c>
      <c r="F32" s="72">
        <f t="shared" si="4"/>
        <v>52</v>
      </c>
      <c r="G32" s="72">
        <f t="shared" si="4"/>
        <v>52</v>
      </c>
      <c r="H32" s="72">
        <f t="shared" si="4"/>
        <v>52</v>
      </c>
      <c r="I32" s="72">
        <f t="shared" si="4"/>
        <v>52</v>
      </c>
      <c r="J32" s="69" t="s">
        <v>14</v>
      </c>
    </row>
    <row r="33" spans="1:10" ht="15.75" x14ac:dyDescent="0.25">
      <c r="A33" s="45"/>
      <c r="B33" s="19"/>
      <c r="C33" s="19"/>
      <c r="D33" s="19"/>
      <c r="E33" s="19"/>
      <c r="F33" s="19"/>
      <c r="G33" s="19"/>
      <c r="H33" s="19"/>
      <c r="I33" s="19"/>
      <c r="J33" s="19"/>
    </row>
    <row r="34" spans="1:10" ht="15.75" x14ac:dyDescent="0.25">
      <c r="A34" s="27" t="s">
        <v>9</v>
      </c>
      <c r="B34" s="28">
        <v>0</v>
      </c>
      <c r="C34" s="16"/>
      <c r="D34" s="16"/>
      <c r="E34" s="16"/>
      <c r="F34" s="16"/>
      <c r="G34" s="16"/>
      <c r="H34" s="16"/>
      <c r="I34" s="16"/>
      <c r="J34" s="74" t="s">
        <v>53</v>
      </c>
    </row>
    <row r="35" spans="1:10" ht="15.75" x14ac:dyDescent="0.25">
      <c r="A35" s="68" t="s">
        <v>10</v>
      </c>
      <c r="B35" s="75">
        <v>0</v>
      </c>
      <c r="C35" s="35"/>
      <c r="D35" s="35"/>
      <c r="E35" s="35"/>
      <c r="F35" s="35"/>
      <c r="G35" s="35"/>
      <c r="H35" s="35"/>
      <c r="I35" s="35"/>
      <c r="J35" s="76" t="s">
        <v>53</v>
      </c>
    </row>
    <row r="36" spans="1:10" ht="15.75" x14ac:dyDescent="0.25">
      <c r="A36" s="45"/>
      <c r="B36" s="19"/>
      <c r="C36" s="19"/>
      <c r="D36" s="19"/>
      <c r="E36" s="19"/>
      <c r="F36" s="19"/>
      <c r="G36" s="19"/>
      <c r="H36" s="19"/>
      <c r="I36" s="19"/>
      <c r="J36" s="70"/>
    </row>
    <row r="37" spans="1:10" ht="15.75" x14ac:dyDescent="0.25">
      <c r="A37" s="27" t="s">
        <v>78</v>
      </c>
      <c r="B37" s="16" t="s">
        <v>35</v>
      </c>
      <c r="C37" s="28">
        <v>0</v>
      </c>
      <c r="D37" s="16"/>
      <c r="E37" s="16"/>
      <c r="F37" s="16"/>
      <c r="G37" s="16"/>
      <c r="H37" s="16"/>
      <c r="I37" s="16"/>
      <c r="J37" s="17" t="s">
        <v>50</v>
      </c>
    </row>
    <row r="38" spans="1:10" ht="15.75" x14ac:dyDescent="0.25">
      <c r="A38" s="18"/>
      <c r="B38" s="19" t="s">
        <v>37</v>
      </c>
      <c r="C38" s="20">
        <v>0</v>
      </c>
      <c r="D38" s="19"/>
      <c r="E38" s="19"/>
      <c r="F38" s="19"/>
      <c r="G38" s="19"/>
      <c r="H38" s="19"/>
      <c r="I38" s="19"/>
      <c r="J38" s="21" t="s">
        <v>50</v>
      </c>
    </row>
    <row r="39" spans="1:10" ht="15.75" x14ac:dyDescent="0.25">
      <c r="A39" s="18"/>
      <c r="B39" s="19" t="s">
        <v>38</v>
      </c>
      <c r="C39" s="20">
        <v>0</v>
      </c>
      <c r="D39" s="19"/>
      <c r="E39" s="19"/>
      <c r="F39" s="19"/>
      <c r="G39" s="19"/>
      <c r="H39" s="19"/>
      <c r="I39" s="19"/>
      <c r="J39" s="21" t="s">
        <v>50</v>
      </c>
    </row>
    <row r="40" spans="1:10" ht="15.75" x14ac:dyDescent="0.25">
      <c r="A40" s="18"/>
      <c r="B40" s="19" t="s">
        <v>39</v>
      </c>
      <c r="C40" s="20">
        <v>0</v>
      </c>
      <c r="D40" s="19"/>
      <c r="E40" s="19"/>
      <c r="F40" s="19"/>
      <c r="G40" s="19"/>
      <c r="H40" s="19"/>
      <c r="I40" s="19"/>
      <c r="J40" s="21" t="s">
        <v>50</v>
      </c>
    </row>
    <row r="41" spans="1:10" ht="15.75" x14ac:dyDescent="0.25">
      <c r="A41" s="68"/>
      <c r="B41" s="35" t="s">
        <v>51</v>
      </c>
      <c r="C41" s="35">
        <f>SUM(C37:C40)</f>
        <v>0</v>
      </c>
      <c r="D41" s="35"/>
      <c r="E41" s="35"/>
      <c r="F41" s="35"/>
      <c r="G41" s="35"/>
      <c r="H41" s="35"/>
      <c r="I41" s="35"/>
      <c r="J41" s="36" t="s">
        <v>50</v>
      </c>
    </row>
    <row r="42" spans="1:10" ht="15.75" x14ac:dyDescent="0.25">
      <c r="A42" s="45"/>
      <c r="B42" s="19"/>
      <c r="C42" s="19"/>
      <c r="D42" s="19"/>
      <c r="E42" s="19"/>
      <c r="F42" s="19"/>
      <c r="G42" s="19"/>
      <c r="H42" s="19"/>
      <c r="I42" s="19"/>
      <c r="J42" s="19"/>
    </row>
    <row r="43" spans="1:10" ht="15.75" x14ac:dyDescent="0.25">
      <c r="A43" s="27" t="s">
        <v>79</v>
      </c>
      <c r="B43" s="16" t="s">
        <v>35</v>
      </c>
      <c r="C43" s="28">
        <v>0</v>
      </c>
      <c r="D43" s="16"/>
      <c r="E43" s="16"/>
      <c r="F43" s="16"/>
      <c r="G43" s="16"/>
      <c r="H43" s="16"/>
      <c r="I43" s="16"/>
      <c r="J43" s="17" t="s">
        <v>50</v>
      </c>
    </row>
    <row r="44" spans="1:10" ht="15.75" x14ac:dyDescent="0.25">
      <c r="A44" s="18"/>
      <c r="B44" s="19" t="s">
        <v>37</v>
      </c>
      <c r="C44" s="20">
        <v>0</v>
      </c>
      <c r="D44" s="19"/>
      <c r="E44" s="19"/>
      <c r="F44" s="19"/>
      <c r="G44" s="19"/>
      <c r="H44" s="19"/>
      <c r="I44" s="19"/>
      <c r="J44" s="21" t="s">
        <v>50</v>
      </c>
    </row>
    <row r="45" spans="1:10" ht="15.75" x14ac:dyDescent="0.25">
      <c r="A45" s="18"/>
      <c r="B45" s="19" t="s">
        <v>38</v>
      </c>
      <c r="C45" s="20">
        <v>0</v>
      </c>
      <c r="D45" s="19"/>
      <c r="E45" s="19"/>
      <c r="F45" s="19"/>
      <c r="G45" s="19"/>
      <c r="H45" s="19"/>
      <c r="I45" s="19"/>
      <c r="J45" s="21" t="s">
        <v>50</v>
      </c>
    </row>
    <row r="46" spans="1:10" ht="15.75" x14ac:dyDescent="0.25">
      <c r="A46" s="18"/>
      <c r="B46" s="19" t="s">
        <v>39</v>
      </c>
      <c r="C46" s="20">
        <v>0</v>
      </c>
      <c r="D46" s="19"/>
      <c r="E46" s="19"/>
      <c r="F46" s="19"/>
      <c r="G46" s="19"/>
      <c r="H46" s="19"/>
      <c r="I46" s="19"/>
      <c r="J46" s="21" t="s">
        <v>50</v>
      </c>
    </row>
    <row r="47" spans="1:10" ht="15.75" x14ac:dyDescent="0.25">
      <c r="A47" s="68"/>
      <c r="B47" s="35" t="s">
        <v>51</v>
      </c>
      <c r="C47" s="35">
        <f>SUM(C43:C46)</f>
        <v>0</v>
      </c>
      <c r="D47" s="35"/>
      <c r="E47" s="35"/>
      <c r="F47" s="35"/>
      <c r="G47" s="35"/>
      <c r="H47" s="35"/>
      <c r="I47" s="35"/>
      <c r="J47" s="36" t="s">
        <v>50</v>
      </c>
    </row>
    <row r="48" spans="1:10" ht="15.75" x14ac:dyDescent="0.25">
      <c r="A48" s="45"/>
      <c r="B48" s="19"/>
      <c r="C48" s="19"/>
      <c r="D48" s="19"/>
      <c r="E48" s="19"/>
      <c r="F48" s="19"/>
      <c r="G48" s="19"/>
      <c r="H48" s="19"/>
      <c r="I48" s="19"/>
      <c r="J48" s="19"/>
    </row>
    <row r="49" spans="1:10" ht="15.75" x14ac:dyDescent="0.25">
      <c r="A49" s="27" t="s">
        <v>54</v>
      </c>
      <c r="B49" s="28">
        <v>22500</v>
      </c>
      <c r="C49" s="16"/>
      <c r="D49" s="16"/>
      <c r="E49" s="16"/>
      <c r="F49" s="16"/>
      <c r="G49" s="16"/>
      <c r="H49" s="16"/>
      <c r="I49" s="16"/>
      <c r="J49" s="17" t="s">
        <v>55</v>
      </c>
    </row>
    <row r="50" spans="1:10" ht="15.75" x14ac:dyDescent="0.25">
      <c r="A50" s="18" t="s">
        <v>56</v>
      </c>
      <c r="B50" s="20">
        <v>19725</v>
      </c>
      <c r="C50" s="19"/>
      <c r="D50" s="19"/>
      <c r="E50" s="19"/>
      <c r="F50" s="19"/>
      <c r="G50" s="19"/>
      <c r="H50" s="19"/>
      <c r="I50" s="19"/>
      <c r="J50" s="21" t="s">
        <v>57</v>
      </c>
    </row>
    <row r="51" spans="1:10" ht="15.75" x14ac:dyDescent="0.25">
      <c r="A51" s="68" t="s">
        <v>58</v>
      </c>
      <c r="B51" s="75">
        <v>0</v>
      </c>
      <c r="C51" s="35"/>
      <c r="D51" s="35"/>
      <c r="E51" s="35"/>
      <c r="F51" s="35"/>
      <c r="G51" s="35"/>
      <c r="H51" s="35"/>
      <c r="I51" s="35"/>
      <c r="J51" s="36" t="s">
        <v>59</v>
      </c>
    </row>
    <row r="52" spans="1:10" ht="15.75" x14ac:dyDescent="0.25">
      <c r="A52" s="45"/>
      <c r="B52" s="19"/>
      <c r="C52" s="19"/>
      <c r="D52" s="19"/>
      <c r="E52" s="19"/>
      <c r="F52" s="19"/>
      <c r="G52" s="19"/>
      <c r="H52" s="77" t="s">
        <v>80</v>
      </c>
      <c r="I52" s="77"/>
      <c r="J52" s="77"/>
    </row>
    <row r="53" spans="1:10" ht="15.75" x14ac:dyDescent="0.25">
      <c r="A53" s="27"/>
      <c r="B53" s="16"/>
      <c r="C53" s="16"/>
      <c r="D53" s="16"/>
      <c r="E53" s="16"/>
      <c r="F53" s="16"/>
      <c r="G53" s="16" t="s">
        <v>81</v>
      </c>
      <c r="H53" s="16">
        <f>AB3</f>
        <v>0</v>
      </c>
      <c r="I53" s="16" t="s">
        <v>82</v>
      </c>
      <c r="J53" s="17"/>
    </row>
    <row r="54" spans="1:10" ht="15.75" x14ac:dyDescent="0.25">
      <c r="A54" s="18" t="s">
        <v>83</v>
      </c>
      <c r="B54" s="19" t="str">
        <f>B28</f>
        <v>Spring</v>
      </c>
      <c r="C54" s="19"/>
      <c r="D54" s="19"/>
      <c r="E54" s="19"/>
      <c r="F54" s="19"/>
      <c r="G54" s="20">
        <v>0</v>
      </c>
      <c r="H54" s="20">
        <v>0</v>
      </c>
      <c r="I54" s="19" t="s">
        <v>172</v>
      </c>
      <c r="J54" s="21"/>
    </row>
    <row r="55" spans="1:10" ht="15.75" x14ac:dyDescent="0.25">
      <c r="A55" s="18"/>
      <c r="B55" s="19" t="str">
        <f>B29</f>
        <v>Summer</v>
      </c>
      <c r="C55" s="19"/>
      <c r="D55" s="19"/>
      <c r="E55" s="19"/>
      <c r="F55" s="19"/>
      <c r="G55" s="20">
        <v>0.49</v>
      </c>
      <c r="H55" s="20">
        <v>1.3</v>
      </c>
      <c r="I55" s="19" t="s">
        <v>172</v>
      </c>
      <c r="J55" s="21"/>
    </row>
    <row r="56" spans="1:10" ht="15.75" x14ac:dyDescent="0.25">
      <c r="A56" s="18"/>
      <c r="B56" s="19" t="str">
        <f>B30</f>
        <v>Autumn</v>
      </c>
      <c r="C56" s="19"/>
      <c r="D56" s="19"/>
      <c r="E56" s="19"/>
      <c r="F56" s="19"/>
      <c r="G56" s="20">
        <v>0.49</v>
      </c>
      <c r="H56" s="20">
        <v>1.1000000000000001</v>
      </c>
      <c r="I56" s="19" t="s">
        <v>172</v>
      </c>
      <c r="J56" s="21"/>
    </row>
    <row r="57" spans="1:10" ht="15.75" x14ac:dyDescent="0.25">
      <c r="A57" s="68"/>
      <c r="B57" s="35" t="str">
        <f>B31</f>
        <v>Winter</v>
      </c>
      <c r="C57" s="35"/>
      <c r="D57" s="35"/>
      <c r="E57" s="35"/>
      <c r="F57" s="35"/>
      <c r="G57" s="75">
        <v>0</v>
      </c>
      <c r="H57" s="75">
        <v>0</v>
      </c>
      <c r="I57" s="35" t="s">
        <v>172</v>
      </c>
      <c r="J57" s="36"/>
    </row>
    <row r="58" spans="1:10" ht="15.75" x14ac:dyDescent="0.25">
      <c r="A58" s="77" t="s">
        <v>84</v>
      </c>
      <c r="B58" s="19"/>
      <c r="C58" s="19"/>
      <c r="D58" s="19"/>
      <c r="E58" s="19"/>
      <c r="F58" s="19"/>
      <c r="G58" s="19"/>
      <c r="H58" s="19"/>
      <c r="I58" s="19"/>
      <c r="J58" s="19"/>
    </row>
    <row r="59" spans="1:10" ht="15.75" x14ac:dyDescent="0.25">
      <c r="A59" s="10" t="s">
        <v>85</v>
      </c>
      <c r="B59" s="11"/>
      <c r="C59" s="11">
        <v>0</v>
      </c>
      <c r="D59" s="11">
        <v>0</v>
      </c>
      <c r="E59" s="11">
        <v>4</v>
      </c>
      <c r="F59" s="11">
        <v>0</v>
      </c>
      <c r="G59" s="11">
        <v>0</v>
      </c>
      <c r="H59" s="11">
        <v>4</v>
      </c>
      <c r="I59" s="11">
        <v>0</v>
      </c>
      <c r="J59" s="78" t="s">
        <v>86</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6"/>
  <sheetViews>
    <sheetView topLeftCell="B1" workbookViewId="0">
      <selection activeCell="G1" sqref="G1"/>
    </sheetView>
  </sheetViews>
  <sheetFormatPr defaultRowHeight="15" x14ac:dyDescent="0.25"/>
  <cols>
    <col min="1" max="1" width="66.7109375" bestFit="1" customWidth="1"/>
  </cols>
  <sheetData>
    <row r="1" spans="1:12" ht="18.75" x14ac:dyDescent="0.3">
      <c r="A1" s="79" t="s">
        <v>24</v>
      </c>
      <c r="B1" s="80"/>
      <c r="C1" s="80"/>
      <c r="D1" s="80"/>
      <c r="E1" s="80"/>
      <c r="F1" s="80"/>
      <c r="G1" s="81" t="s">
        <v>87</v>
      </c>
      <c r="H1" s="238" t="s">
        <v>26</v>
      </c>
      <c r="I1" s="239"/>
    </row>
    <row r="2" spans="1:12" ht="18.75" x14ac:dyDescent="0.3">
      <c r="A2" s="79"/>
      <c r="B2" s="80"/>
      <c r="C2" s="80"/>
      <c r="D2" s="80"/>
      <c r="E2" s="80"/>
      <c r="F2" s="80"/>
      <c r="G2" s="80"/>
      <c r="H2" s="80"/>
      <c r="I2" s="82"/>
    </row>
    <row r="3" spans="1:12" ht="31.5" x14ac:dyDescent="0.25">
      <c r="A3" s="83"/>
      <c r="B3" s="84" t="s">
        <v>33</v>
      </c>
      <c r="C3" s="85" t="s">
        <v>88</v>
      </c>
      <c r="D3" s="85" t="s">
        <v>89</v>
      </c>
      <c r="E3" s="86" t="s">
        <v>90</v>
      </c>
      <c r="F3" s="87" t="s">
        <v>91</v>
      </c>
      <c r="G3" s="85" t="s">
        <v>92</v>
      </c>
      <c r="H3" s="87" t="s">
        <v>93</v>
      </c>
      <c r="I3" s="88" t="s">
        <v>32</v>
      </c>
      <c r="K3" t="s">
        <v>147</v>
      </c>
    </row>
    <row r="4" spans="1:12" ht="15.75" x14ac:dyDescent="0.25">
      <c r="A4" s="89" t="s">
        <v>76</v>
      </c>
      <c r="B4" s="90" t="s">
        <v>35</v>
      </c>
      <c r="C4" s="91">
        <v>50</v>
      </c>
      <c r="D4" s="91">
        <v>1800</v>
      </c>
      <c r="E4" s="91">
        <v>500</v>
      </c>
      <c r="F4" s="91">
        <v>500</v>
      </c>
      <c r="G4" s="91">
        <v>0</v>
      </c>
      <c r="H4" s="91">
        <v>515</v>
      </c>
      <c r="I4" s="92" t="s">
        <v>36</v>
      </c>
      <c r="K4">
        <f>Q54</f>
        <v>13.393125000000001</v>
      </c>
      <c r="L4" t="s">
        <v>148</v>
      </c>
    </row>
    <row r="5" spans="1:12" ht="15.75" x14ac:dyDescent="0.25">
      <c r="A5" s="93"/>
      <c r="B5" s="90" t="s">
        <v>37</v>
      </c>
      <c r="C5" s="91">
        <v>50</v>
      </c>
      <c r="D5" s="91">
        <f>D4</f>
        <v>1800</v>
      </c>
      <c r="E5" s="91">
        <v>500</v>
      </c>
      <c r="F5" s="91">
        <v>500</v>
      </c>
      <c r="G5" s="91">
        <v>0</v>
      </c>
      <c r="H5" s="91">
        <v>520</v>
      </c>
      <c r="I5" s="92" t="s">
        <v>36</v>
      </c>
    </row>
    <row r="6" spans="1:12" ht="15.75" x14ac:dyDescent="0.25">
      <c r="A6" s="93"/>
      <c r="B6" s="90" t="s">
        <v>38</v>
      </c>
      <c r="C6" s="91">
        <v>50</v>
      </c>
      <c r="D6" s="91">
        <f>D5</f>
        <v>1800</v>
      </c>
      <c r="E6" s="91">
        <v>500</v>
      </c>
      <c r="F6" s="91">
        <v>500</v>
      </c>
      <c r="G6" s="91">
        <v>0</v>
      </c>
      <c r="H6" s="91">
        <v>520</v>
      </c>
      <c r="I6" s="92" t="s">
        <v>36</v>
      </c>
    </row>
    <row r="7" spans="1:12" ht="15.75" x14ac:dyDescent="0.25">
      <c r="A7" s="93"/>
      <c r="B7" s="90" t="s">
        <v>39</v>
      </c>
      <c r="C7" s="91">
        <v>50</v>
      </c>
      <c r="D7" s="91">
        <f>D6</f>
        <v>1800</v>
      </c>
      <c r="E7" s="91">
        <v>500</v>
      </c>
      <c r="F7" s="91">
        <v>500</v>
      </c>
      <c r="G7" s="91">
        <v>0</v>
      </c>
      <c r="H7" s="91">
        <v>520</v>
      </c>
      <c r="I7" s="92" t="s">
        <v>36</v>
      </c>
    </row>
    <row r="8" spans="1:12" ht="15.75" x14ac:dyDescent="0.25">
      <c r="A8" s="94"/>
      <c r="B8" s="95" t="s">
        <v>40</v>
      </c>
      <c r="C8" s="96">
        <f t="shared" ref="C8:H8" si="0">AVERAGE(C4:C7)</f>
        <v>50</v>
      </c>
      <c r="D8" s="96">
        <f t="shared" si="0"/>
        <v>1800</v>
      </c>
      <c r="E8" s="96">
        <f t="shared" si="0"/>
        <v>500</v>
      </c>
      <c r="F8" s="96">
        <f t="shared" si="0"/>
        <v>500</v>
      </c>
      <c r="G8" s="96">
        <f t="shared" si="0"/>
        <v>0</v>
      </c>
      <c r="H8" s="96">
        <f t="shared" si="0"/>
        <v>518.75</v>
      </c>
      <c r="I8" s="97" t="s">
        <v>36</v>
      </c>
    </row>
    <row r="9" spans="1:12" ht="15.75" x14ac:dyDescent="0.25">
      <c r="A9" s="90"/>
      <c r="B9" s="90"/>
      <c r="C9" s="90"/>
      <c r="D9" s="90"/>
      <c r="E9" s="90"/>
      <c r="F9" s="90"/>
      <c r="G9" s="90"/>
      <c r="H9" s="90"/>
      <c r="I9" s="98"/>
    </row>
    <row r="10" spans="1:12" ht="15.75" x14ac:dyDescent="0.25">
      <c r="A10" s="99" t="s">
        <v>41</v>
      </c>
      <c r="B10" s="100" t="s">
        <v>35</v>
      </c>
      <c r="C10" s="101">
        <v>70</v>
      </c>
      <c r="D10" s="101">
        <v>60</v>
      </c>
      <c r="E10" s="101">
        <v>45</v>
      </c>
      <c r="F10" s="101">
        <v>50</v>
      </c>
      <c r="G10" s="101">
        <v>50</v>
      </c>
      <c r="H10" s="101">
        <v>20</v>
      </c>
      <c r="I10" s="102" t="s">
        <v>42</v>
      </c>
    </row>
    <row r="11" spans="1:12" ht="15.75" x14ac:dyDescent="0.25">
      <c r="A11" s="103"/>
      <c r="B11" s="104" t="s">
        <v>37</v>
      </c>
      <c r="C11" s="105">
        <v>65</v>
      </c>
      <c r="D11" s="105">
        <v>55</v>
      </c>
      <c r="E11" s="105">
        <v>45</v>
      </c>
      <c r="F11" s="105">
        <v>50</v>
      </c>
      <c r="G11" s="105">
        <v>50</v>
      </c>
      <c r="H11" s="105">
        <v>25</v>
      </c>
      <c r="I11" s="106" t="s">
        <v>42</v>
      </c>
    </row>
    <row r="12" spans="1:12" ht="15.75" x14ac:dyDescent="0.25">
      <c r="A12" s="103"/>
      <c r="B12" s="104" t="s">
        <v>38</v>
      </c>
      <c r="C12" s="105">
        <v>65</v>
      </c>
      <c r="D12" s="105">
        <v>52</v>
      </c>
      <c r="E12" s="105">
        <v>43</v>
      </c>
      <c r="F12" s="105">
        <v>48</v>
      </c>
      <c r="G12" s="105">
        <v>50</v>
      </c>
      <c r="H12" s="105">
        <v>30</v>
      </c>
      <c r="I12" s="106" t="s">
        <v>42</v>
      </c>
    </row>
    <row r="13" spans="1:12" ht="15.75" x14ac:dyDescent="0.25">
      <c r="A13" s="103"/>
      <c r="B13" s="104" t="s">
        <v>39</v>
      </c>
      <c r="C13" s="105">
        <v>65</v>
      </c>
      <c r="D13" s="105">
        <v>50</v>
      </c>
      <c r="E13" s="105">
        <v>43</v>
      </c>
      <c r="F13" s="105">
        <v>48</v>
      </c>
      <c r="G13" s="105">
        <v>50</v>
      </c>
      <c r="H13" s="105">
        <v>40</v>
      </c>
      <c r="I13" s="106" t="s">
        <v>42</v>
      </c>
    </row>
    <row r="14" spans="1:12" ht="15.75" x14ac:dyDescent="0.25">
      <c r="A14" s="107"/>
      <c r="B14" s="108" t="s">
        <v>40</v>
      </c>
      <c r="C14" s="108">
        <f t="shared" ref="C14:H14" si="1">AVERAGE(C10:C13)</f>
        <v>66.25</v>
      </c>
      <c r="D14" s="108">
        <f t="shared" si="1"/>
        <v>54.25</v>
      </c>
      <c r="E14" s="108">
        <f t="shared" si="1"/>
        <v>44</v>
      </c>
      <c r="F14" s="108">
        <f t="shared" si="1"/>
        <v>49</v>
      </c>
      <c r="G14" s="108">
        <f t="shared" si="1"/>
        <v>50</v>
      </c>
      <c r="H14" s="108">
        <f t="shared" si="1"/>
        <v>28.75</v>
      </c>
      <c r="I14" s="109" t="s">
        <v>42</v>
      </c>
    </row>
    <row r="15" spans="1:12" ht="15.75" x14ac:dyDescent="0.25">
      <c r="A15" s="90"/>
      <c r="B15" s="90"/>
      <c r="C15" s="90"/>
      <c r="D15" s="90"/>
      <c r="E15" s="90"/>
      <c r="F15" s="90"/>
      <c r="G15" s="90"/>
      <c r="H15" s="90"/>
      <c r="I15" s="98"/>
    </row>
    <row r="16" spans="1:12" ht="15.75" x14ac:dyDescent="0.25">
      <c r="A16" s="110" t="s">
        <v>43</v>
      </c>
      <c r="B16" s="111" t="s">
        <v>35</v>
      </c>
      <c r="C16" s="112">
        <v>0.05</v>
      </c>
      <c r="D16" s="113">
        <v>0.11</v>
      </c>
      <c r="E16" s="112">
        <v>0.02</v>
      </c>
      <c r="F16" s="112">
        <v>0.11</v>
      </c>
      <c r="G16" s="112">
        <v>0</v>
      </c>
      <c r="H16" s="112">
        <v>0.2</v>
      </c>
      <c r="I16" s="114" t="s">
        <v>44</v>
      </c>
    </row>
    <row r="17" spans="1:9" ht="15.75" x14ac:dyDescent="0.25">
      <c r="A17" s="93"/>
      <c r="B17" s="90" t="s">
        <v>37</v>
      </c>
      <c r="C17" s="115">
        <v>-0.05</v>
      </c>
      <c r="D17" s="115">
        <v>-0.05</v>
      </c>
      <c r="E17" s="115">
        <v>0</v>
      </c>
      <c r="F17" s="115">
        <v>0</v>
      </c>
      <c r="G17" s="115">
        <v>0</v>
      </c>
      <c r="H17" s="115">
        <v>0.05</v>
      </c>
      <c r="I17" s="92" t="s">
        <v>44</v>
      </c>
    </row>
    <row r="18" spans="1:9" ht="15.75" x14ac:dyDescent="0.25">
      <c r="A18" s="93"/>
      <c r="B18" s="90" t="s">
        <v>38</v>
      </c>
      <c r="C18" s="115">
        <v>0</v>
      </c>
      <c r="D18" s="115">
        <v>-0.03</v>
      </c>
      <c r="E18" s="115">
        <v>-0.02</v>
      </c>
      <c r="F18" s="115">
        <v>-0.02</v>
      </c>
      <c r="G18" s="115">
        <v>0</v>
      </c>
      <c r="H18" s="115">
        <v>0.05</v>
      </c>
      <c r="I18" s="92" t="s">
        <v>44</v>
      </c>
    </row>
    <row r="19" spans="1:9" ht="15.75" x14ac:dyDescent="0.25">
      <c r="A19" s="93"/>
      <c r="B19" s="90" t="s">
        <v>39</v>
      </c>
      <c r="C19" s="115">
        <v>0</v>
      </c>
      <c r="D19" s="115">
        <v>-0.02</v>
      </c>
      <c r="E19" s="115">
        <v>0</v>
      </c>
      <c r="F19" s="115">
        <v>0</v>
      </c>
      <c r="G19" s="115">
        <v>0</v>
      </c>
      <c r="H19" s="115">
        <v>0.1</v>
      </c>
      <c r="I19" s="92" t="s">
        <v>44</v>
      </c>
    </row>
    <row r="20" spans="1:9" ht="15.75" x14ac:dyDescent="0.25">
      <c r="A20" s="94"/>
      <c r="B20" s="95" t="s">
        <v>40</v>
      </c>
      <c r="C20" s="116">
        <f t="shared" ref="C20:H20" si="2">AVERAGE(C16:C19)</f>
        <v>0</v>
      </c>
      <c r="D20" s="116">
        <f t="shared" si="2"/>
        <v>2.4999999999999996E-3</v>
      </c>
      <c r="E20" s="116">
        <f t="shared" si="2"/>
        <v>0</v>
      </c>
      <c r="F20" s="116">
        <f t="shared" si="2"/>
        <v>2.2499999999999999E-2</v>
      </c>
      <c r="G20" s="116">
        <f t="shared" si="2"/>
        <v>0</v>
      </c>
      <c r="H20" s="116">
        <f t="shared" si="2"/>
        <v>0.1</v>
      </c>
      <c r="I20" s="97" t="s">
        <v>44</v>
      </c>
    </row>
    <row r="21" spans="1:9" ht="15.75" x14ac:dyDescent="0.25">
      <c r="A21" s="90"/>
      <c r="B21" s="90"/>
      <c r="C21" s="90"/>
      <c r="D21" s="90"/>
      <c r="E21" s="90"/>
      <c r="F21" s="90"/>
      <c r="G21" s="90"/>
      <c r="H21" s="90"/>
      <c r="I21" s="98"/>
    </row>
    <row r="22" spans="1:9" ht="15.75" x14ac:dyDescent="0.25">
      <c r="A22" s="110" t="s">
        <v>94</v>
      </c>
      <c r="B22" s="111" t="s">
        <v>35</v>
      </c>
      <c r="C22" s="112">
        <v>3.2</v>
      </c>
      <c r="D22" s="112">
        <v>3.2</v>
      </c>
      <c r="E22" s="112">
        <v>3.2</v>
      </c>
      <c r="F22" s="112">
        <v>3.2</v>
      </c>
      <c r="G22" s="112">
        <v>3.2</v>
      </c>
      <c r="H22" s="112">
        <v>3.2</v>
      </c>
      <c r="I22" s="114" t="s">
        <v>95</v>
      </c>
    </row>
    <row r="23" spans="1:9" ht="15.75" x14ac:dyDescent="0.25">
      <c r="A23" s="93"/>
      <c r="B23" s="90" t="s">
        <v>37</v>
      </c>
      <c r="C23" s="91">
        <v>2</v>
      </c>
      <c r="D23" s="91">
        <v>3</v>
      </c>
      <c r="E23" s="91">
        <v>2</v>
      </c>
      <c r="F23" s="91">
        <v>2</v>
      </c>
      <c r="G23" s="91">
        <v>2</v>
      </c>
      <c r="H23" s="91">
        <v>2</v>
      </c>
      <c r="I23" s="92" t="s">
        <v>95</v>
      </c>
    </row>
    <row r="24" spans="1:9" ht="15.75" x14ac:dyDescent="0.25">
      <c r="A24" s="93"/>
      <c r="B24" s="90" t="s">
        <v>38</v>
      </c>
      <c r="C24" s="91">
        <v>1.5</v>
      </c>
      <c r="D24" s="91">
        <v>1.8</v>
      </c>
      <c r="E24" s="91">
        <v>1.5</v>
      </c>
      <c r="F24" s="91">
        <v>2</v>
      </c>
      <c r="G24" s="91">
        <v>1</v>
      </c>
      <c r="H24" s="91">
        <v>1.8</v>
      </c>
      <c r="I24" s="92" t="s">
        <v>95</v>
      </c>
    </row>
    <row r="25" spans="1:9" ht="15.75" x14ac:dyDescent="0.25">
      <c r="A25" s="93"/>
      <c r="B25" s="90" t="s">
        <v>39</v>
      </c>
      <c r="C25" s="91">
        <v>1</v>
      </c>
      <c r="D25" s="91">
        <v>1</v>
      </c>
      <c r="E25" s="91">
        <v>1</v>
      </c>
      <c r="F25" s="91">
        <v>1.5</v>
      </c>
      <c r="G25" s="91">
        <v>1</v>
      </c>
      <c r="H25" s="91">
        <v>1</v>
      </c>
      <c r="I25" s="92" t="s">
        <v>95</v>
      </c>
    </row>
    <row r="26" spans="1:9" ht="15.75" x14ac:dyDescent="0.25">
      <c r="A26" s="94"/>
      <c r="B26" s="95" t="s">
        <v>40</v>
      </c>
      <c r="C26" s="117">
        <f t="shared" ref="C26:H26" si="3">AVERAGE(C22:C25)</f>
        <v>1.925</v>
      </c>
      <c r="D26" s="117">
        <f t="shared" si="3"/>
        <v>2.25</v>
      </c>
      <c r="E26" s="117">
        <f t="shared" si="3"/>
        <v>1.925</v>
      </c>
      <c r="F26" s="117">
        <f t="shared" si="3"/>
        <v>2.1749999999999998</v>
      </c>
      <c r="G26" s="117">
        <f t="shared" si="3"/>
        <v>1.8</v>
      </c>
      <c r="H26" s="117">
        <f t="shared" si="3"/>
        <v>2</v>
      </c>
      <c r="I26" s="97" t="s">
        <v>95</v>
      </c>
    </row>
    <row r="27" spans="1:9" ht="15.75" x14ac:dyDescent="0.25">
      <c r="A27" s="90"/>
      <c r="B27" s="90"/>
      <c r="C27" s="90"/>
      <c r="D27" s="90"/>
      <c r="E27" s="90"/>
      <c r="F27" s="90"/>
      <c r="G27" s="90"/>
      <c r="H27" s="90"/>
      <c r="I27" s="98"/>
    </row>
    <row r="28" spans="1:9" ht="15.75" x14ac:dyDescent="0.25">
      <c r="A28" s="110" t="s">
        <v>96</v>
      </c>
      <c r="B28" s="111" t="s">
        <v>35</v>
      </c>
      <c r="C28" s="111"/>
      <c r="D28" s="111"/>
      <c r="E28" s="111"/>
      <c r="F28" s="112">
        <v>0.75</v>
      </c>
      <c r="G28" s="111"/>
      <c r="H28" s="111"/>
      <c r="I28" s="114"/>
    </row>
    <row r="29" spans="1:9" ht="15.75" x14ac:dyDescent="0.25">
      <c r="A29" s="118" t="s">
        <v>97</v>
      </c>
      <c r="B29" s="90" t="s">
        <v>37</v>
      </c>
      <c r="C29" s="90"/>
      <c r="D29" s="90"/>
      <c r="E29" s="90"/>
      <c r="F29" s="91">
        <v>0</v>
      </c>
      <c r="G29" s="90"/>
      <c r="H29" s="90"/>
      <c r="I29" s="92"/>
    </row>
    <row r="30" spans="1:9" ht="15.75" x14ac:dyDescent="0.25">
      <c r="A30" s="118" t="s">
        <v>98</v>
      </c>
      <c r="B30" s="90" t="s">
        <v>38</v>
      </c>
      <c r="C30" s="90"/>
      <c r="D30" s="90"/>
      <c r="E30" s="90"/>
      <c r="F30" s="91">
        <v>0</v>
      </c>
      <c r="G30" s="90"/>
      <c r="H30" s="90"/>
      <c r="I30" s="92"/>
    </row>
    <row r="31" spans="1:9" ht="15.75" x14ac:dyDescent="0.25">
      <c r="A31" s="118"/>
      <c r="B31" s="90" t="s">
        <v>39</v>
      </c>
      <c r="C31" s="90"/>
      <c r="D31" s="90"/>
      <c r="E31" s="90"/>
      <c r="F31" s="91">
        <v>0.25</v>
      </c>
      <c r="G31" s="90"/>
      <c r="H31" s="90"/>
      <c r="I31" s="92"/>
    </row>
    <row r="32" spans="1:9" ht="15.75" x14ac:dyDescent="0.25">
      <c r="A32" s="94"/>
      <c r="B32" s="95" t="s">
        <v>51</v>
      </c>
      <c r="C32" s="95"/>
      <c r="D32" s="95"/>
      <c r="E32" s="95"/>
      <c r="F32" s="119">
        <f>SUM(F28:F31)</f>
        <v>1</v>
      </c>
      <c r="G32" s="95"/>
      <c r="H32" s="95"/>
      <c r="I32" s="97"/>
    </row>
    <row r="33" spans="1:9" ht="15.75" x14ac:dyDescent="0.25">
      <c r="A33" s="90"/>
      <c r="B33" s="90"/>
      <c r="C33" s="90"/>
      <c r="D33" s="90"/>
      <c r="E33" s="90"/>
      <c r="F33" s="120"/>
      <c r="G33" s="90"/>
      <c r="H33" s="90"/>
      <c r="I33" s="98"/>
    </row>
    <row r="34" spans="1:9" ht="15.75" x14ac:dyDescent="0.25">
      <c r="A34" s="110" t="s">
        <v>99</v>
      </c>
      <c r="B34" s="111" t="s">
        <v>35</v>
      </c>
      <c r="C34" s="111"/>
      <c r="D34" s="111"/>
      <c r="E34" s="111"/>
      <c r="F34" s="121">
        <v>0.8</v>
      </c>
      <c r="G34" s="111"/>
      <c r="H34" s="111"/>
      <c r="I34" s="114"/>
    </row>
    <row r="35" spans="1:9" ht="15.75" x14ac:dyDescent="0.25">
      <c r="A35" s="118" t="s">
        <v>100</v>
      </c>
      <c r="B35" s="90" t="s">
        <v>37</v>
      </c>
      <c r="C35" s="90"/>
      <c r="D35" s="90"/>
      <c r="E35" s="90"/>
      <c r="F35" s="122">
        <v>0.8</v>
      </c>
      <c r="G35" s="90"/>
      <c r="H35" s="90"/>
      <c r="I35" s="92"/>
    </row>
    <row r="36" spans="1:9" ht="15.75" x14ac:dyDescent="0.25">
      <c r="A36" s="118" t="s">
        <v>101</v>
      </c>
      <c r="B36" s="90" t="s">
        <v>38</v>
      </c>
      <c r="C36" s="90"/>
      <c r="D36" s="90"/>
      <c r="E36" s="90"/>
      <c r="F36" s="122">
        <v>0.8</v>
      </c>
      <c r="G36" s="90"/>
      <c r="H36" s="90"/>
      <c r="I36" s="92"/>
    </row>
    <row r="37" spans="1:9" ht="15.75" x14ac:dyDescent="0.25">
      <c r="A37" s="118" t="s">
        <v>102</v>
      </c>
      <c r="B37" s="90" t="s">
        <v>39</v>
      </c>
      <c r="C37" s="90"/>
      <c r="D37" s="90"/>
      <c r="E37" s="90"/>
      <c r="F37" s="122">
        <v>0.8</v>
      </c>
      <c r="G37" s="90"/>
      <c r="H37" s="90"/>
      <c r="I37" s="92"/>
    </row>
    <row r="38" spans="1:9" ht="15.75" x14ac:dyDescent="0.25">
      <c r="A38" s="94"/>
      <c r="B38" s="95" t="s">
        <v>40</v>
      </c>
      <c r="C38" s="95"/>
      <c r="D38" s="95"/>
      <c r="E38" s="95"/>
      <c r="F38" s="117">
        <f>AVERAGE(F34:F37)</f>
        <v>0.8</v>
      </c>
      <c r="G38" s="95"/>
      <c r="H38" s="95"/>
      <c r="I38" s="97"/>
    </row>
    <row r="39" spans="1:9" ht="15.75" x14ac:dyDescent="0.25">
      <c r="A39" s="90"/>
      <c r="B39" s="90"/>
      <c r="C39" s="90"/>
      <c r="D39" s="90"/>
      <c r="E39" s="90"/>
      <c r="F39" s="90"/>
      <c r="G39" s="90"/>
      <c r="H39" s="90"/>
      <c r="I39" s="98"/>
    </row>
    <row r="40" spans="1:9" ht="15.75" x14ac:dyDescent="0.25">
      <c r="A40" s="110" t="s">
        <v>77</v>
      </c>
      <c r="B40" s="111" t="s">
        <v>35</v>
      </c>
      <c r="C40" s="112">
        <v>16</v>
      </c>
      <c r="D40" s="112">
        <v>16</v>
      </c>
      <c r="E40" s="112">
        <v>16</v>
      </c>
      <c r="F40" s="112">
        <v>16</v>
      </c>
      <c r="G40" s="112">
        <v>16</v>
      </c>
      <c r="H40" s="112">
        <v>16</v>
      </c>
      <c r="I40" s="114" t="s">
        <v>14</v>
      </c>
    </row>
    <row r="41" spans="1:9" ht="15.75" x14ac:dyDescent="0.25">
      <c r="A41" s="93"/>
      <c r="B41" s="90" t="s">
        <v>37</v>
      </c>
      <c r="C41" s="91">
        <v>7</v>
      </c>
      <c r="D41" s="91">
        <v>7</v>
      </c>
      <c r="E41" s="91">
        <v>7</v>
      </c>
      <c r="F41" s="91">
        <v>7</v>
      </c>
      <c r="G41" s="91">
        <v>7</v>
      </c>
      <c r="H41" s="91">
        <v>10</v>
      </c>
      <c r="I41" s="92" t="s">
        <v>14</v>
      </c>
    </row>
    <row r="42" spans="1:9" ht="15.75" x14ac:dyDescent="0.25">
      <c r="A42" s="93"/>
      <c r="B42" s="90" t="s">
        <v>38</v>
      </c>
      <c r="C42" s="91">
        <v>13</v>
      </c>
      <c r="D42" s="91">
        <v>13</v>
      </c>
      <c r="E42" s="91">
        <v>13</v>
      </c>
      <c r="F42" s="91">
        <v>13</v>
      </c>
      <c r="G42" s="91">
        <v>13</v>
      </c>
      <c r="H42" s="91">
        <v>13</v>
      </c>
      <c r="I42" s="92" t="s">
        <v>14</v>
      </c>
    </row>
    <row r="43" spans="1:9" ht="15.75" x14ac:dyDescent="0.25">
      <c r="A43" s="93"/>
      <c r="B43" s="90" t="s">
        <v>39</v>
      </c>
      <c r="C43" s="91">
        <v>10</v>
      </c>
      <c r="D43" s="91">
        <v>10</v>
      </c>
      <c r="E43" s="91">
        <v>10</v>
      </c>
      <c r="F43" s="91">
        <v>10</v>
      </c>
      <c r="G43" s="91">
        <v>10</v>
      </c>
      <c r="H43" s="91">
        <v>10</v>
      </c>
      <c r="I43" s="92" t="s">
        <v>14</v>
      </c>
    </row>
    <row r="44" spans="1:9" ht="15.75" x14ac:dyDescent="0.25">
      <c r="A44" s="94"/>
      <c r="B44" s="95" t="s">
        <v>40</v>
      </c>
      <c r="C44" s="119">
        <f t="shared" ref="C44:H44" si="4">AVERAGE(C40:C43)</f>
        <v>11.5</v>
      </c>
      <c r="D44" s="119">
        <f t="shared" si="4"/>
        <v>11.5</v>
      </c>
      <c r="E44" s="119">
        <f t="shared" si="4"/>
        <v>11.5</v>
      </c>
      <c r="F44" s="119">
        <f t="shared" si="4"/>
        <v>11.5</v>
      </c>
      <c r="G44" s="119">
        <f t="shared" si="4"/>
        <v>11.5</v>
      </c>
      <c r="H44" s="119">
        <f t="shared" si="4"/>
        <v>12.25</v>
      </c>
      <c r="I44" s="97" t="s">
        <v>14</v>
      </c>
    </row>
    <row r="45" spans="1:9" ht="15.75" x14ac:dyDescent="0.25">
      <c r="A45" s="90"/>
      <c r="B45" s="90"/>
      <c r="C45" s="90"/>
      <c r="D45" s="90"/>
      <c r="E45" s="90"/>
      <c r="F45" s="90"/>
      <c r="G45" s="90"/>
      <c r="H45" s="90"/>
      <c r="I45" s="98"/>
    </row>
    <row r="46" spans="1:9" ht="15.75" x14ac:dyDescent="0.25">
      <c r="A46" s="110" t="s">
        <v>46</v>
      </c>
      <c r="B46" s="111" t="s">
        <v>35</v>
      </c>
      <c r="C46" s="112">
        <v>70</v>
      </c>
      <c r="D46" s="112">
        <v>70</v>
      </c>
      <c r="E46" s="112">
        <v>70</v>
      </c>
      <c r="F46" s="112">
        <v>70</v>
      </c>
      <c r="G46" s="112">
        <v>70</v>
      </c>
      <c r="H46" s="112">
        <v>70</v>
      </c>
      <c r="I46" s="114" t="s">
        <v>14</v>
      </c>
    </row>
    <row r="47" spans="1:9" ht="15.75" x14ac:dyDescent="0.25">
      <c r="A47" s="93"/>
      <c r="B47" s="90" t="s">
        <v>37</v>
      </c>
      <c r="C47" s="91">
        <v>55</v>
      </c>
      <c r="D47" s="91">
        <v>55</v>
      </c>
      <c r="E47" s="91">
        <v>55</v>
      </c>
      <c r="F47" s="91">
        <v>55</v>
      </c>
      <c r="G47" s="91">
        <v>55</v>
      </c>
      <c r="H47" s="91">
        <v>60</v>
      </c>
      <c r="I47" s="92" t="s">
        <v>14</v>
      </c>
    </row>
    <row r="48" spans="1:9" ht="15.75" x14ac:dyDescent="0.25">
      <c r="A48" s="93"/>
      <c r="B48" s="90" t="s">
        <v>38</v>
      </c>
      <c r="C48" s="91">
        <v>65</v>
      </c>
      <c r="D48" s="91">
        <v>65</v>
      </c>
      <c r="E48" s="91">
        <v>65</v>
      </c>
      <c r="F48" s="91">
        <v>65</v>
      </c>
      <c r="G48" s="91">
        <v>65</v>
      </c>
      <c r="H48" s="91">
        <v>60</v>
      </c>
      <c r="I48" s="92" t="s">
        <v>14</v>
      </c>
    </row>
    <row r="49" spans="1:17" ht="15.75" x14ac:dyDescent="0.25">
      <c r="A49" s="93"/>
      <c r="B49" s="90" t="s">
        <v>39</v>
      </c>
      <c r="C49" s="91">
        <v>60</v>
      </c>
      <c r="D49" s="91">
        <v>60</v>
      </c>
      <c r="E49" s="91">
        <v>60</v>
      </c>
      <c r="F49" s="91">
        <v>60</v>
      </c>
      <c r="G49" s="91">
        <v>60</v>
      </c>
      <c r="H49" s="91">
        <v>60</v>
      </c>
      <c r="I49" s="92" t="s">
        <v>14</v>
      </c>
    </row>
    <row r="50" spans="1:17" ht="15.75" x14ac:dyDescent="0.25">
      <c r="A50" s="94"/>
      <c r="B50" s="95" t="s">
        <v>40</v>
      </c>
      <c r="C50" s="119">
        <f t="shared" ref="C50:H50" si="5">AVERAGE(C46:C49)</f>
        <v>62.5</v>
      </c>
      <c r="D50" s="119">
        <f t="shared" si="5"/>
        <v>62.5</v>
      </c>
      <c r="E50" s="119">
        <f t="shared" si="5"/>
        <v>62.5</v>
      </c>
      <c r="F50" s="119">
        <f t="shared" si="5"/>
        <v>62.5</v>
      </c>
      <c r="G50" s="119">
        <f t="shared" si="5"/>
        <v>62.5</v>
      </c>
      <c r="H50" s="119">
        <f t="shared" si="5"/>
        <v>62.5</v>
      </c>
      <c r="I50" s="97" t="s">
        <v>14</v>
      </c>
    </row>
    <row r="51" spans="1:17" ht="15.75" x14ac:dyDescent="0.25">
      <c r="A51" s="90"/>
      <c r="B51" s="90"/>
      <c r="C51" s="120"/>
      <c r="D51" s="120"/>
      <c r="E51" s="120"/>
      <c r="F51" s="120"/>
      <c r="G51" s="120"/>
      <c r="H51" s="120"/>
      <c r="I51" s="98"/>
    </row>
    <row r="52" spans="1:17" ht="15.75" x14ac:dyDescent="0.25">
      <c r="A52" s="123" t="s">
        <v>103</v>
      </c>
      <c r="B52" s="124"/>
      <c r="C52" s="125">
        <v>6</v>
      </c>
      <c r="D52" s="125">
        <v>6</v>
      </c>
      <c r="E52" s="125">
        <v>5</v>
      </c>
      <c r="F52" s="125">
        <v>5</v>
      </c>
      <c r="G52" s="125">
        <v>6</v>
      </c>
      <c r="H52" s="125">
        <v>2</v>
      </c>
      <c r="I52" s="126" t="s">
        <v>104</v>
      </c>
    </row>
    <row r="53" spans="1:17" ht="15.75" x14ac:dyDescent="0.25">
      <c r="A53" s="90"/>
      <c r="B53" s="90"/>
      <c r="C53" s="90"/>
      <c r="D53" s="90"/>
      <c r="E53" s="90"/>
      <c r="F53" s="90"/>
      <c r="G53" s="90"/>
      <c r="H53" s="90"/>
      <c r="I53" s="98"/>
    </row>
    <row r="54" spans="1:17" ht="15.75" x14ac:dyDescent="0.25">
      <c r="A54" s="123" t="s">
        <v>105</v>
      </c>
      <c r="B54" s="124"/>
      <c r="C54" s="125">
        <v>75</v>
      </c>
      <c r="D54" s="125">
        <v>80</v>
      </c>
      <c r="E54" s="125">
        <v>75</v>
      </c>
      <c r="F54" s="125">
        <v>75</v>
      </c>
      <c r="G54" s="125">
        <v>75</v>
      </c>
      <c r="H54" s="125">
        <v>75</v>
      </c>
      <c r="I54" s="126" t="s">
        <v>14</v>
      </c>
      <c r="K54">
        <f t="shared" ref="K54:P54" si="6">(C52*C54%)*C8</f>
        <v>225</v>
      </c>
      <c r="L54">
        <f t="shared" si="6"/>
        <v>8640.0000000000018</v>
      </c>
      <c r="M54">
        <f t="shared" si="6"/>
        <v>1875</v>
      </c>
      <c r="N54">
        <f t="shared" si="6"/>
        <v>1875</v>
      </c>
      <c r="O54">
        <f t="shared" si="6"/>
        <v>0</v>
      </c>
      <c r="P54">
        <f t="shared" si="6"/>
        <v>778.125</v>
      </c>
      <c r="Q54">
        <f>SUM(K54:P54)/1000</f>
        <v>13.393125000000001</v>
      </c>
    </row>
    <row r="55" spans="1:17" ht="15.75" x14ac:dyDescent="0.25">
      <c r="A55" s="90"/>
      <c r="B55" s="90"/>
      <c r="C55" s="90"/>
      <c r="D55" s="90"/>
      <c r="E55" s="90"/>
      <c r="F55" s="90"/>
      <c r="G55" s="90"/>
      <c r="H55" s="90"/>
      <c r="I55" s="90"/>
    </row>
    <row r="56" spans="1:17" ht="15.75" x14ac:dyDescent="0.25">
      <c r="A56" s="99" t="s">
        <v>9</v>
      </c>
      <c r="B56" s="127">
        <v>0</v>
      </c>
      <c r="C56" s="128"/>
      <c r="D56" s="100"/>
      <c r="E56" s="100"/>
      <c r="F56" s="100"/>
      <c r="G56" s="100"/>
      <c r="H56" s="100"/>
      <c r="I56" s="129" t="s">
        <v>53</v>
      </c>
    </row>
    <row r="57" spans="1:17" ht="15.75" x14ac:dyDescent="0.25">
      <c r="A57" s="130" t="s">
        <v>106</v>
      </c>
      <c r="B57" s="131">
        <v>1400</v>
      </c>
      <c r="C57" s="132"/>
      <c r="D57" s="108"/>
      <c r="E57" s="108"/>
      <c r="F57" s="108"/>
      <c r="G57" s="108"/>
      <c r="H57" s="108"/>
      <c r="I57" s="133" t="s">
        <v>53</v>
      </c>
    </row>
    <row r="58" spans="1:17" ht="15.75" x14ac:dyDescent="0.25">
      <c r="A58" s="90"/>
      <c r="B58" s="90"/>
      <c r="C58" s="90"/>
      <c r="D58" s="90"/>
      <c r="E58" s="90"/>
      <c r="F58" s="90"/>
      <c r="G58" s="90"/>
      <c r="H58" s="90"/>
      <c r="I58" s="90"/>
    </row>
    <row r="59" spans="1:17" ht="15.75" x14ac:dyDescent="0.25">
      <c r="A59" s="99" t="s">
        <v>78</v>
      </c>
      <c r="B59" s="100" t="s">
        <v>35</v>
      </c>
      <c r="C59" s="101">
        <v>0</v>
      </c>
      <c r="D59" s="100"/>
      <c r="E59" s="100"/>
      <c r="F59" s="100"/>
      <c r="G59" s="100"/>
      <c r="H59" s="100"/>
      <c r="I59" s="134" t="s">
        <v>50</v>
      </c>
    </row>
    <row r="60" spans="1:17" ht="15.75" x14ac:dyDescent="0.25">
      <c r="A60" s="135"/>
      <c r="B60" s="104" t="s">
        <v>37</v>
      </c>
      <c r="C60" s="105">
        <v>0</v>
      </c>
      <c r="D60" s="104"/>
      <c r="E60" s="104"/>
      <c r="F60" s="104"/>
      <c r="G60" s="104"/>
      <c r="H60" s="104"/>
      <c r="I60" s="136" t="s">
        <v>50</v>
      </c>
    </row>
    <row r="61" spans="1:17" ht="15.75" x14ac:dyDescent="0.25">
      <c r="A61" s="135"/>
      <c r="B61" s="104" t="s">
        <v>38</v>
      </c>
      <c r="C61" s="105">
        <v>0</v>
      </c>
      <c r="D61" s="104"/>
      <c r="E61" s="104"/>
      <c r="F61" s="104"/>
      <c r="G61" s="104"/>
      <c r="H61" s="104"/>
      <c r="I61" s="136" t="s">
        <v>50</v>
      </c>
    </row>
    <row r="62" spans="1:17" ht="15.75" x14ac:dyDescent="0.25">
      <c r="A62" s="135"/>
      <c r="B62" s="104" t="s">
        <v>39</v>
      </c>
      <c r="C62" s="105">
        <v>0</v>
      </c>
      <c r="D62" s="104"/>
      <c r="E62" s="104"/>
      <c r="F62" s="104"/>
      <c r="G62" s="104"/>
      <c r="H62" s="104"/>
      <c r="I62" s="136" t="s">
        <v>50</v>
      </c>
    </row>
    <row r="63" spans="1:17" ht="15.75" x14ac:dyDescent="0.25">
      <c r="A63" s="130"/>
      <c r="B63" s="108" t="s">
        <v>51</v>
      </c>
      <c r="C63" s="108">
        <f>SUM(C59:C62)</f>
        <v>0</v>
      </c>
      <c r="D63" s="108"/>
      <c r="E63" s="108"/>
      <c r="F63" s="108"/>
      <c r="G63" s="108"/>
      <c r="H63" s="108"/>
      <c r="I63" s="137" t="s">
        <v>50</v>
      </c>
    </row>
    <row r="64" spans="1:17" ht="15.75" x14ac:dyDescent="0.25">
      <c r="A64" s="90"/>
      <c r="B64" s="90"/>
      <c r="C64" s="90"/>
      <c r="D64" s="90"/>
      <c r="E64" s="90"/>
      <c r="F64" s="90"/>
      <c r="G64" s="90"/>
      <c r="H64" s="90"/>
      <c r="I64" s="90"/>
    </row>
    <row r="65" spans="1:9" ht="15.75" x14ac:dyDescent="0.25">
      <c r="A65" s="99" t="s">
        <v>79</v>
      </c>
      <c r="B65" s="100" t="s">
        <v>35</v>
      </c>
      <c r="C65" s="101">
        <v>0</v>
      </c>
      <c r="D65" s="100"/>
      <c r="E65" s="100"/>
      <c r="F65" s="100"/>
      <c r="G65" s="100"/>
      <c r="H65" s="100"/>
      <c r="I65" s="134" t="s">
        <v>50</v>
      </c>
    </row>
    <row r="66" spans="1:9" ht="15.75" x14ac:dyDescent="0.25">
      <c r="A66" s="135"/>
      <c r="B66" s="104" t="s">
        <v>37</v>
      </c>
      <c r="C66" s="105">
        <v>0</v>
      </c>
      <c r="D66" s="104"/>
      <c r="E66" s="104"/>
      <c r="F66" s="104"/>
      <c r="G66" s="104"/>
      <c r="H66" s="104"/>
      <c r="I66" s="136" t="s">
        <v>50</v>
      </c>
    </row>
    <row r="67" spans="1:9" ht="15.75" x14ac:dyDescent="0.25">
      <c r="A67" s="135"/>
      <c r="B67" s="104" t="s">
        <v>38</v>
      </c>
      <c r="C67" s="105">
        <v>0</v>
      </c>
      <c r="D67" s="104"/>
      <c r="E67" s="104"/>
      <c r="F67" s="104"/>
      <c r="G67" s="104"/>
      <c r="H67" s="104"/>
      <c r="I67" s="136" t="s">
        <v>50</v>
      </c>
    </row>
    <row r="68" spans="1:9" ht="15.75" x14ac:dyDescent="0.25">
      <c r="A68" s="135"/>
      <c r="B68" s="104" t="s">
        <v>39</v>
      </c>
      <c r="C68" s="105">
        <v>0</v>
      </c>
      <c r="D68" s="104"/>
      <c r="E68" s="104"/>
      <c r="F68" s="104"/>
      <c r="G68" s="104"/>
      <c r="H68" s="104"/>
      <c r="I68" s="136" t="s">
        <v>50</v>
      </c>
    </row>
    <row r="69" spans="1:9" ht="15.75" x14ac:dyDescent="0.25">
      <c r="A69" s="130"/>
      <c r="B69" s="108" t="s">
        <v>51</v>
      </c>
      <c r="C69" s="108">
        <f>SUM(C65:C68)</f>
        <v>0</v>
      </c>
      <c r="D69" s="108"/>
      <c r="E69" s="108"/>
      <c r="F69" s="108"/>
      <c r="G69" s="108"/>
      <c r="H69" s="108"/>
      <c r="I69" s="137" t="s">
        <v>50</v>
      </c>
    </row>
    <row r="70" spans="1:9" ht="15.75" x14ac:dyDescent="0.25">
      <c r="A70" s="90"/>
      <c r="B70" s="90"/>
      <c r="C70" s="90"/>
      <c r="D70" s="90"/>
      <c r="E70" s="90"/>
      <c r="F70" s="90"/>
      <c r="G70" s="90"/>
      <c r="H70" s="90"/>
      <c r="I70" s="90"/>
    </row>
    <row r="71" spans="1:9" ht="15.75" x14ac:dyDescent="0.25">
      <c r="A71" s="138" t="s">
        <v>54</v>
      </c>
      <c r="B71" s="139">
        <v>5000</v>
      </c>
      <c r="C71" s="111"/>
      <c r="D71" s="111"/>
      <c r="E71" s="111"/>
      <c r="F71" s="111"/>
      <c r="G71" s="111"/>
      <c r="H71" s="111"/>
      <c r="I71" s="140" t="s">
        <v>55</v>
      </c>
    </row>
    <row r="72" spans="1:9" ht="15.75" x14ac:dyDescent="0.25">
      <c r="A72" s="141" t="s">
        <v>56</v>
      </c>
      <c r="B72" s="142">
        <v>43248</v>
      </c>
      <c r="C72" s="95"/>
      <c r="D72" s="95"/>
      <c r="E72" s="95"/>
      <c r="F72" s="95"/>
      <c r="G72" s="95"/>
      <c r="H72" s="95"/>
      <c r="I72" s="143" t="s">
        <v>57</v>
      </c>
    </row>
    <row r="73" spans="1:9" ht="15.75" x14ac:dyDescent="0.25">
      <c r="A73" s="144" t="s">
        <v>58</v>
      </c>
      <c r="B73" s="125">
        <v>10</v>
      </c>
      <c r="C73" s="124"/>
      <c r="D73" s="124"/>
      <c r="E73" s="124"/>
      <c r="F73" s="124"/>
      <c r="G73" s="124"/>
      <c r="H73" s="124"/>
      <c r="I73" s="126" t="s">
        <v>53</v>
      </c>
    </row>
    <row r="74" spans="1:9" ht="15.75" x14ac:dyDescent="0.25">
      <c r="A74" s="145"/>
      <c r="B74" s="145"/>
      <c r="C74" s="145"/>
      <c r="D74" s="145"/>
      <c r="E74" s="145"/>
      <c r="F74" s="145"/>
      <c r="G74" s="145"/>
      <c r="H74" s="145"/>
      <c r="I74" s="145"/>
    </row>
    <row r="75" spans="1:9" ht="15.75" x14ac:dyDescent="0.25">
      <c r="A75" s="144" t="s">
        <v>107</v>
      </c>
      <c r="B75" s="125">
        <v>45.2</v>
      </c>
      <c r="C75" s="124"/>
      <c r="D75" s="124"/>
      <c r="E75" s="124"/>
      <c r="F75" s="124"/>
      <c r="G75" s="124"/>
      <c r="H75" s="124"/>
      <c r="I75" s="126" t="s">
        <v>14</v>
      </c>
    </row>
    <row r="76" spans="1:9" ht="15.75" x14ac:dyDescent="0.25">
      <c r="A76" s="146"/>
      <c r="B76" s="147"/>
      <c r="C76" s="104"/>
      <c r="D76" s="104"/>
      <c r="E76" s="104"/>
      <c r="F76" s="104"/>
      <c r="G76" s="104"/>
      <c r="H76" s="104"/>
      <c r="I76" s="104"/>
    </row>
  </sheetData>
  <mergeCells count="1">
    <mergeCell ref="H1:I1"/>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6"/>
  <sheetViews>
    <sheetView workbookViewId="0"/>
  </sheetViews>
  <sheetFormatPr defaultRowHeight="15" x14ac:dyDescent="0.25"/>
  <cols>
    <col min="1" max="1" width="81.85546875" customWidth="1"/>
    <col min="5" max="5" width="11.140625" bestFit="1" customWidth="1"/>
  </cols>
  <sheetData>
    <row r="1" spans="1:9" ht="18.75" x14ac:dyDescent="0.3">
      <c r="A1" s="148" t="s">
        <v>108</v>
      </c>
      <c r="B1" s="148"/>
      <c r="C1" s="148"/>
      <c r="D1" s="148"/>
      <c r="E1" s="149" t="s">
        <v>69</v>
      </c>
      <c r="F1" s="150" t="s">
        <v>26</v>
      </c>
    </row>
    <row r="2" spans="1:9" ht="15.75" x14ac:dyDescent="0.25">
      <c r="A2" s="151"/>
      <c r="B2" s="149"/>
      <c r="C2" s="149"/>
      <c r="D2" s="149"/>
      <c r="E2" s="149"/>
      <c r="F2" s="149"/>
    </row>
    <row r="3" spans="1:9" ht="15.75" x14ac:dyDescent="0.25">
      <c r="A3" s="152" t="s">
        <v>109</v>
      </c>
      <c r="B3" s="152"/>
      <c r="C3" s="152"/>
      <c r="D3" s="152"/>
      <c r="E3" s="152"/>
      <c r="F3" s="152"/>
    </row>
    <row r="4" spans="1:9" ht="15.75" x14ac:dyDescent="0.25">
      <c r="A4" s="153" t="s">
        <v>110</v>
      </c>
      <c r="B4" s="152"/>
      <c r="C4" s="152"/>
      <c r="D4" s="152"/>
      <c r="E4" s="152"/>
      <c r="F4" s="152"/>
    </row>
    <row r="5" spans="1:9" ht="15.75" x14ac:dyDescent="0.25">
      <c r="A5" s="152" t="s">
        <v>111</v>
      </c>
      <c r="B5" s="152"/>
      <c r="C5" s="152"/>
      <c r="D5" s="152"/>
      <c r="E5" s="152"/>
      <c r="F5" s="152"/>
    </row>
    <row r="6" spans="1:9" ht="15.75" x14ac:dyDescent="0.25">
      <c r="A6" s="152" t="s">
        <v>112</v>
      </c>
      <c r="B6" s="152"/>
      <c r="C6" s="152"/>
      <c r="D6" s="152"/>
      <c r="E6" s="152"/>
      <c r="F6" s="152"/>
    </row>
    <row r="7" spans="1:9" ht="15.75" x14ac:dyDescent="0.25">
      <c r="A7" s="152"/>
      <c r="B7" s="152"/>
      <c r="C7" s="152"/>
      <c r="D7" s="152"/>
      <c r="E7" s="152"/>
      <c r="F7" s="152"/>
    </row>
    <row r="8" spans="1:9" ht="15.75" x14ac:dyDescent="0.25">
      <c r="A8" s="154" t="s">
        <v>113</v>
      </c>
      <c r="B8" s="155"/>
      <c r="C8" s="155"/>
      <c r="D8" s="155"/>
      <c r="E8" s="155"/>
      <c r="F8" s="156"/>
    </row>
    <row r="9" spans="1:9" ht="15.75" x14ac:dyDescent="0.25">
      <c r="A9" s="157"/>
      <c r="B9" s="158" t="s">
        <v>114</v>
      </c>
      <c r="C9" s="158" t="s">
        <v>115</v>
      </c>
      <c r="D9" s="158" t="s">
        <v>116</v>
      </c>
      <c r="E9" s="159"/>
      <c r="F9" s="160" t="s">
        <v>32</v>
      </c>
      <c r="H9" s="186" t="s">
        <v>135</v>
      </c>
    </row>
    <row r="10" spans="1:9" ht="15.75" x14ac:dyDescent="0.25">
      <c r="A10" s="161" t="s">
        <v>117</v>
      </c>
      <c r="B10" s="162">
        <v>18000</v>
      </c>
      <c r="C10" s="162">
        <v>12000</v>
      </c>
      <c r="D10" s="162">
        <v>8000</v>
      </c>
      <c r="E10" s="163"/>
      <c r="F10" s="164" t="s">
        <v>36</v>
      </c>
      <c r="H10">
        <f>((B10*B12)+(C10*C12)+(D10*D12))/1000</f>
        <v>16880</v>
      </c>
      <c r="I10" t="s">
        <v>136</v>
      </c>
    </row>
    <row r="11" spans="1:9" ht="15.75" x14ac:dyDescent="0.25">
      <c r="A11" s="161" t="s">
        <v>118</v>
      </c>
      <c r="B11" s="162">
        <v>77</v>
      </c>
      <c r="C11" s="162">
        <v>136</v>
      </c>
      <c r="D11" s="162">
        <v>248</v>
      </c>
      <c r="E11" s="163"/>
      <c r="F11" s="165" t="s">
        <v>119</v>
      </c>
    </row>
    <row r="12" spans="1:9" ht="15.75" x14ac:dyDescent="0.25">
      <c r="A12" s="161" t="s">
        <v>120</v>
      </c>
      <c r="B12" s="162">
        <v>360</v>
      </c>
      <c r="C12" s="162">
        <v>490</v>
      </c>
      <c r="D12" s="162">
        <v>565</v>
      </c>
      <c r="E12" s="163"/>
      <c r="F12" s="164" t="s">
        <v>42</v>
      </c>
    </row>
    <row r="13" spans="1:9" ht="15.75" x14ac:dyDescent="0.25">
      <c r="A13" s="161" t="s">
        <v>43</v>
      </c>
      <c r="B13" s="162">
        <v>1.7</v>
      </c>
      <c r="C13" s="166">
        <v>1.5</v>
      </c>
      <c r="D13" s="162">
        <v>1.2</v>
      </c>
      <c r="E13" s="163"/>
      <c r="F13" s="164" t="s">
        <v>44</v>
      </c>
    </row>
    <row r="14" spans="1:9" ht="15.75" x14ac:dyDescent="0.25">
      <c r="A14" s="161" t="s">
        <v>46</v>
      </c>
      <c r="B14" s="162">
        <v>80</v>
      </c>
      <c r="C14" s="162">
        <v>80</v>
      </c>
      <c r="D14" s="162">
        <v>80</v>
      </c>
      <c r="E14" s="163"/>
      <c r="F14" s="164" t="s">
        <v>14</v>
      </c>
    </row>
    <row r="15" spans="1:9" ht="15.75" x14ac:dyDescent="0.25">
      <c r="A15" s="161" t="s">
        <v>121</v>
      </c>
      <c r="B15" s="162">
        <v>9.8000000000000007</v>
      </c>
      <c r="C15" s="162">
        <v>11.7</v>
      </c>
      <c r="D15" s="162">
        <v>11</v>
      </c>
      <c r="E15" s="163"/>
      <c r="F15" s="165" t="s">
        <v>86</v>
      </c>
    </row>
    <row r="16" spans="1:9" ht="15.75" x14ac:dyDescent="0.25">
      <c r="A16" s="161"/>
      <c r="B16" s="163"/>
      <c r="C16" s="163"/>
      <c r="D16" s="163"/>
      <c r="E16" s="163"/>
      <c r="F16" s="167"/>
    </row>
    <row r="17" spans="1:6" ht="15.75" x14ac:dyDescent="0.25">
      <c r="A17" s="161"/>
      <c r="B17" s="163"/>
      <c r="C17" s="163"/>
      <c r="D17" s="163"/>
      <c r="E17" s="163"/>
      <c r="F17" s="167"/>
    </row>
    <row r="18" spans="1:6" ht="15.75" x14ac:dyDescent="0.25">
      <c r="A18" s="161"/>
      <c r="B18" s="168" t="s">
        <v>122</v>
      </c>
      <c r="C18" s="168" t="s">
        <v>123</v>
      </c>
      <c r="D18" s="169" t="s">
        <v>124</v>
      </c>
      <c r="E18" s="169" t="s">
        <v>125</v>
      </c>
      <c r="F18" s="167"/>
    </row>
    <row r="19" spans="1:6" ht="15.75" x14ac:dyDescent="0.25">
      <c r="A19" s="170" t="s">
        <v>126</v>
      </c>
      <c r="B19" s="171">
        <v>0.77900000000000003</v>
      </c>
      <c r="C19" s="171">
        <v>4.8000000000000001E-2</v>
      </c>
      <c r="D19" s="171">
        <v>0.13800000000000001</v>
      </c>
      <c r="E19" s="171">
        <v>3.5000000000000003E-2</v>
      </c>
      <c r="F19" s="167"/>
    </row>
    <row r="20" spans="1:6" ht="15.75" x14ac:dyDescent="0.25">
      <c r="A20" s="172" t="s">
        <v>127</v>
      </c>
      <c r="B20" s="163"/>
      <c r="C20" s="163"/>
      <c r="D20" s="163"/>
      <c r="E20" s="163"/>
      <c r="F20" s="167"/>
    </row>
    <row r="21" spans="1:6" ht="15.75" x14ac:dyDescent="0.25">
      <c r="A21" s="173" t="s">
        <v>128</v>
      </c>
      <c r="B21" s="171">
        <v>7.0000000000000007E-2</v>
      </c>
      <c r="C21" s="171">
        <v>0.19</v>
      </c>
      <c r="D21" s="171">
        <v>0.31</v>
      </c>
      <c r="E21" s="171">
        <v>0.36</v>
      </c>
      <c r="F21" s="167"/>
    </row>
    <row r="22" spans="1:6" ht="15.75" x14ac:dyDescent="0.25">
      <c r="A22" s="173" t="s">
        <v>129</v>
      </c>
      <c r="B22" s="171">
        <v>0.04</v>
      </c>
      <c r="C22" s="171">
        <v>0.11</v>
      </c>
      <c r="D22" s="171">
        <v>0.31</v>
      </c>
      <c r="E22" s="174">
        <v>0.2</v>
      </c>
      <c r="F22" s="167"/>
    </row>
    <row r="23" spans="1:6" ht="15.75" x14ac:dyDescent="0.25">
      <c r="A23" s="173" t="s">
        <v>130</v>
      </c>
      <c r="B23" s="171">
        <v>0.68</v>
      </c>
      <c r="C23" s="171">
        <v>0.19</v>
      </c>
      <c r="D23" s="171">
        <v>0.21</v>
      </c>
      <c r="E23" s="171">
        <v>0.21</v>
      </c>
      <c r="F23" s="167"/>
    </row>
    <row r="24" spans="1:6" ht="15.75" x14ac:dyDescent="0.25">
      <c r="A24" s="173" t="s">
        <v>131</v>
      </c>
      <c r="B24" s="171">
        <v>0.02</v>
      </c>
      <c r="C24" s="171">
        <v>0.05</v>
      </c>
      <c r="D24" s="171">
        <v>2.5999999999999999E-2</v>
      </c>
      <c r="E24" s="171">
        <v>3.2000000000000001E-2</v>
      </c>
      <c r="F24" s="167"/>
    </row>
    <row r="25" spans="1:6" ht="15.75" x14ac:dyDescent="0.25">
      <c r="A25" s="175"/>
      <c r="B25" s="176"/>
      <c r="C25" s="176"/>
      <c r="D25" s="176"/>
      <c r="E25" s="176"/>
      <c r="F25" s="177"/>
    </row>
    <row r="26" spans="1:6" ht="15.75" x14ac:dyDescent="0.25">
      <c r="A26" s="178"/>
      <c r="B26" s="149"/>
      <c r="C26" s="149"/>
      <c r="D26" s="149"/>
      <c r="E26" s="149"/>
      <c r="F26" s="179"/>
    </row>
    <row r="27" spans="1:6" ht="15.75" x14ac:dyDescent="0.25">
      <c r="A27" s="154" t="s">
        <v>132</v>
      </c>
      <c r="B27" s="155"/>
      <c r="C27" s="155"/>
      <c r="D27" s="155"/>
      <c r="E27" s="155"/>
      <c r="F27" s="156"/>
    </row>
    <row r="28" spans="1:6" ht="15.75" x14ac:dyDescent="0.25">
      <c r="A28" s="157"/>
      <c r="B28" s="158" t="s">
        <v>114</v>
      </c>
      <c r="C28" s="158" t="s">
        <v>115</v>
      </c>
      <c r="D28" s="158" t="s">
        <v>116</v>
      </c>
      <c r="E28" s="159"/>
      <c r="F28" s="160" t="s">
        <v>32</v>
      </c>
    </row>
    <row r="29" spans="1:6" ht="15.75" x14ac:dyDescent="0.25">
      <c r="A29" s="161" t="s">
        <v>117</v>
      </c>
      <c r="B29" s="162">
        <v>0</v>
      </c>
      <c r="C29" s="162">
        <v>0</v>
      </c>
      <c r="D29" s="162">
        <v>0</v>
      </c>
      <c r="E29" s="163"/>
      <c r="F29" s="164" t="s">
        <v>36</v>
      </c>
    </row>
    <row r="30" spans="1:6" ht="15.75" x14ac:dyDescent="0.25">
      <c r="A30" s="161" t="s">
        <v>118</v>
      </c>
      <c r="B30" s="162">
        <v>0</v>
      </c>
      <c r="C30" s="162">
        <v>0</v>
      </c>
      <c r="D30" s="162">
        <v>0</v>
      </c>
      <c r="E30" s="163"/>
      <c r="F30" s="165" t="s">
        <v>119</v>
      </c>
    </row>
    <row r="31" spans="1:6" ht="15.75" x14ac:dyDescent="0.25">
      <c r="A31" s="161" t="s">
        <v>120</v>
      </c>
      <c r="B31" s="162">
        <v>0</v>
      </c>
      <c r="C31" s="162">
        <v>0</v>
      </c>
      <c r="D31" s="162">
        <v>0</v>
      </c>
      <c r="E31" s="163"/>
      <c r="F31" s="164" t="s">
        <v>42</v>
      </c>
    </row>
    <row r="32" spans="1:6" ht="15.75" x14ac:dyDescent="0.25">
      <c r="A32" s="161" t="s">
        <v>43</v>
      </c>
      <c r="B32" s="162">
        <v>0</v>
      </c>
      <c r="C32" s="162">
        <v>0</v>
      </c>
      <c r="D32" s="162">
        <v>0</v>
      </c>
      <c r="E32" s="163"/>
      <c r="F32" s="164" t="s">
        <v>44</v>
      </c>
    </row>
    <row r="33" spans="1:6" ht="15.75" x14ac:dyDescent="0.25">
      <c r="A33" s="161" t="s">
        <v>46</v>
      </c>
      <c r="B33" s="162">
        <v>0</v>
      </c>
      <c r="C33" s="162">
        <v>0</v>
      </c>
      <c r="D33" s="162">
        <v>0</v>
      </c>
      <c r="E33" s="163"/>
      <c r="F33" s="164" t="s">
        <v>14</v>
      </c>
    </row>
    <row r="34" spans="1:6" ht="15.75" x14ac:dyDescent="0.25">
      <c r="A34" s="161" t="s">
        <v>121</v>
      </c>
      <c r="B34" s="162">
        <v>0</v>
      </c>
      <c r="C34" s="162">
        <v>0</v>
      </c>
      <c r="D34" s="162">
        <v>0</v>
      </c>
      <c r="E34" s="163"/>
      <c r="F34" s="165" t="s">
        <v>86</v>
      </c>
    </row>
    <row r="35" spans="1:6" ht="15.75" x14ac:dyDescent="0.25">
      <c r="A35" s="161"/>
      <c r="B35" s="163"/>
      <c r="C35" s="163"/>
      <c r="D35" s="163"/>
      <c r="E35" s="163"/>
      <c r="F35" s="167"/>
    </row>
    <row r="36" spans="1:6" ht="15.75" x14ac:dyDescent="0.25">
      <c r="A36" s="161"/>
      <c r="B36" s="163"/>
      <c r="C36" s="163"/>
      <c r="D36" s="163"/>
      <c r="E36" s="163"/>
      <c r="F36" s="167"/>
    </row>
    <row r="37" spans="1:6" ht="15.75" x14ac:dyDescent="0.25">
      <c r="A37" s="161"/>
      <c r="B37" s="168" t="s">
        <v>122</v>
      </c>
      <c r="C37" s="168" t="s">
        <v>123</v>
      </c>
      <c r="D37" s="169" t="s">
        <v>124</v>
      </c>
      <c r="E37" s="169" t="s">
        <v>125</v>
      </c>
      <c r="F37" s="167"/>
    </row>
    <row r="38" spans="1:6" ht="15.75" x14ac:dyDescent="0.25">
      <c r="A38" s="170" t="s">
        <v>126</v>
      </c>
      <c r="B38" s="171">
        <v>0</v>
      </c>
      <c r="C38" s="171">
        <v>0</v>
      </c>
      <c r="D38" s="171">
        <v>0</v>
      </c>
      <c r="E38" s="171">
        <v>0</v>
      </c>
      <c r="F38" s="167"/>
    </row>
    <row r="39" spans="1:6" ht="15.75" x14ac:dyDescent="0.25">
      <c r="A39" s="172" t="s">
        <v>127</v>
      </c>
      <c r="B39" s="163"/>
      <c r="C39" s="163"/>
      <c r="D39" s="163"/>
      <c r="E39" s="163"/>
      <c r="F39" s="167"/>
    </row>
    <row r="40" spans="1:6" ht="15.75" x14ac:dyDescent="0.25">
      <c r="A40" s="173" t="s">
        <v>128</v>
      </c>
      <c r="B40" s="171">
        <v>0</v>
      </c>
      <c r="C40" s="171">
        <v>0</v>
      </c>
      <c r="D40" s="171">
        <v>0</v>
      </c>
      <c r="E40" s="171">
        <v>0</v>
      </c>
      <c r="F40" s="167"/>
    </row>
    <row r="41" spans="1:6" ht="15.75" x14ac:dyDescent="0.25">
      <c r="A41" s="173" t="s">
        <v>129</v>
      </c>
      <c r="B41" s="171">
        <v>0</v>
      </c>
      <c r="C41" s="171">
        <v>0</v>
      </c>
      <c r="D41" s="171">
        <v>0</v>
      </c>
      <c r="E41" s="171">
        <v>0</v>
      </c>
      <c r="F41" s="167"/>
    </row>
    <row r="42" spans="1:6" ht="15.75" x14ac:dyDescent="0.25">
      <c r="A42" s="173" t="s">
        <v>130</v>
      </c>
      <c r="B42" s="171">
        <v>0</v>
      </c>
      <c r="C42" s="171">
        <v>0</v>
      </c>
      <c r="D42" s="171">
        <v>0</v>
      </c>
      <c r="E42" s="171">
        <v>0</v>
      </c>
      <c r="F42" s="167"/>
    </row>
    <row r="43" spans="1:6" ht="15.75" x14ac:dyDescent="0.25">
      <c r="A43" s="173" t="s">
        <v>131</v>
      </c>
      <c r="B43" s="171">
        <v>0</v>
      </c>
      <c r="C43" s="171">
        <v>0</v>
      </c>
      <c r="D43" s="171">
        <v>0</v>
      </c>
      <c r="E43" s="171">
        <v>0</v>
      </c>
      <c r="F43" s="167"/>
    </row>
    <row r="44" spans="1:6" ht="15.75" x14ac:dyDescent="0.25">
      <c r="A44" s="175"/>
      <c r="B44" s="176"/>
      <c r="C44" s="176"/>
      <c r="D44" s="176"/>
      <c r="E44" s="176"/>
      <c r="F44" s="177"/>
    </row>
    <row r="45" spans="1:6" ht="15.75" x14ac:dyDescent="0.25">
      <c r="A45" s="178"/>
      <c r="B45" s="149"/>
      <c r="C45" s="149"/>
      <c r="D45" s="149"/>
      <c r="E45" s="149"/>
      <c r="F45" s="179"/>
    </row>
    <row r="46" spans="1:6" ht="15.75" x14ac:dyDescent="0.25">
      <c r="A46" s="154" t="s">
        <v>133</v>
      </c>
      <c r="B46" s="155"/>
      <c r="C46" s="155"/>
      <c r="D46" s="155"/>
      <c r="E46" s="155"/>
      <c r="F46" s="156"/>
    </row>
    <row r="47" spans="1:6" ht="15.75" x14ac:dyDescent="0.25">
      <c r="A47" s="157"/>
      <c r="B47" s="158" t="s">
        <v>114</v>
      </c>
      <c r="C47" s="158" t="s">
        <v>115</v>
      </c>
      <c r="D47" s="158" t="s">
        <v>116</v>
      </c>
      <c r="E47" s="159"/>
      <c r="F47" s="160" t="s">
        <v>32</v>
      </c>
    </row>
    <row r="48" spans="1:6" ht="15.75" x14ac:dyDescent="0.25">
      <c r="A48" s="161" t="s">
        <v>117</v>
      </c>
      <c r="B48" s="162">
        <v>0</v>
      </c>
      <c r="C48" s="162">
        <v>0</v>
      </c>
      <c r="D48" s="162">
        <v>0</v>
      </c>
      <c r="E48" s="163"/>
      <c r="F48" s="164" t="s">
        <v>36</v>
      </c>
    </row>
    <row r="49" spans="1:6" ht="15.75" x14ac:dyDescent="0.25">
      <c r="A49" s="161" t="s">
        <v>118</v>
      </c>
      <c r="B49" s="162">
        <v>0</v>
      </c>
      <c r="C49" s="162">
        <v>0</v>
      </c>
      <c r="D49" s="162">
        <v>0</v>
      </c>
      <c r="E49" s="163"/>
      <c r="F49" s="165" t="s">
        <v>119</v>
      </c>
    </row>
    <row r="50" spans="1:6" ht="15.75" x14ac:dyDescent="0.25">
      <c r="A50" s="161" t="s">
        <v>120</v>
      </c>
      <c r="B50" s="162">
        <v>0</v>
      </c>
      <c r="C50" s="162">
        <v>0</v>
      </c>
      <c r="D50" s="162">
        <v>0</v>
      </c>
      <c r="E50" s="163"/>
      <c r="F50" s="164" t="s">
        <v>42</v>
      </c>
    </row>
    <row r="51" spans="1:6" ht="15.75" x14ac:dyDescent="0.25">
      <c r="A51" s="161" t="s">
        <v>43</v>
      </c>
      <c r="B51" s="162">
        <v>0</v>
      </c>
      <c r="C51" s="162">
        <v>0</v>
      </c>
      <c r="D51" s="162">
        <v>0</v>
      </c>
      <c r="E51" s="163"/>
      <c r="F51" s="164" t="s">
        <v>44</v>
      </c>
    </row>
    <row r="52" spans="1:6" ht="15.75" x14ac:dyDescent="0.25">
      <c r="A52" s="161" t="s">
        <v>46</v>
      </c>
      <c r="B52" s="162">
        <v>0</v>
      </c>
      <c r="C52" s="162">
        <v>0</v>
      </c>
      <c r="D52" s="162">
        <v>0</v>
      </c>
      <c r="E52" s="163"/>
      <c r="F52" s="164" t="s">
        <v>14</v>
      </c>
    </row>
    <row r="53" spans="1:6" ht="15.75" x14ac:dyDescent="0.25">
      <c r="A53" s="161" t="s">
        <v>121</v>
      </c>
      <c r="B53" s="162">
        <v>0</v>
      </c>
      <c r="C53" s="162">
        <v>0</v>
      </c>
      <c r="D53" s="162">
        <v>0</v>
      </c>
      <c r="E53" s="163"/>
      <c r="F53" s="165" t="s">
        <v>86</v>
      </c>
    </row>
    <row r="54" spans="1:6" ht="15.75" x14ac:dyDescent="0.25">
      <c r="A54" s="161"/>
      <c r="B54" s="163"/>
      <c r="C54" s="163"/>
      <c r="D54" s="163"/>
      <c r="E54" s="163"/>
      <c r="F54" s="167"/>
    </row>
    <row r="55" spans="1:6" ht="15.75" x14ac:dyDescent="0.25">
      <c r="A55" s="161"/>
      <c r="B55" s="163"/>
      <c r="C55" s="163"/>
      <c r="D55" s="163"/>
      <c r="E55" s="163"/>
      <c r="F55" s="167"/>
    </row>
    <row r="56" spans="1:6" ht="15.75" x14ac:dyDescent="0.25">
      <c r="A56" s="161"/>
      <c r="B56" s="168" t="s">
        <v>122</v>
      </c>
      <c r="C56" s="168" t="s">
        <v>123</v>
      </c>
      <c r="D56" s="169" t="s">
        <v>124</v>
      </c>
      <c r="E56" s="169" t="s">
        <v>125</v>
      </c>
      <c r="F56" s="167"/>
    </row>
    <row r="57" spans="1:6" ht="15.75" x14ac:dyDescent="0.25">
      <c r="A57" s="170" t="s">
        <v>126</v>
      </c>
      <c r="B57" s="171">
        <v>0</v>
      </c>
      <c r="C57" s="171">
        <v>0</v>
      </c>
      <c r="D57" s="171">
        <v>0</v>
      </c>
      <c r="E57" s="171">
        <v>0</v>
      </c>
      <c r="F57" s="167"/>
    </row>
    <row r="58" spans="1:6" ht="15.75" x14ac:dyDescent="0.25">
      <c r="A58" s="172" t="s">
        <v>127</v>
      </c>
      <c r="B58" s="163"/>
      <c r="C58" s="163"/>
      <c r="D58" s="163"/>
      <c r="E58" s="163"/>
      <c r="F58" s="167"/>
    </row>
    <row r="59" spans="1:6" ht="15.75" x14ac:dyDescent="0.25">
      <c r="A59" s="173" t="s">
        <v>128</v>
      </c>
      <c r="B59" s="171">
        <v>0</v>
      </c>
      <c r="C59" s="171">
        <v>0</v>
      </c>
      <c r="D59" s="171">
        <v>0</v>
      </c>
      <c r="E59" s="171">
        <v>0</v>
      </c>
      <c r="F59" s="167"/>
    </row>
    <row r="60" spans="1:6" ht="15.75" x14ac:dyDescent="0.25">
      <c r="A60" s="173" t="s">
        <v>129</v>
      </c>
      <c r="B60" s="171">
        <v>0</v>
      </c>
      <c r="C60" s="171">
        <v>0</v>
      </c>
      <c r="D60" s="171">
        <v>0</v>
      </c>
      <c r="E60" s="171">
        <v>0</v>
      </c>
      <c r="F60" s="167"/>
    </row>
    <row r="61" spans="1:6" ht="15.75" x14ac:dyDescent="0.25">
      <c r="A61" s="173" t="s">
        <v>130</v>
      </c>
      <c r="B61" s="171">
        <v>0</v>
      </c>
      <c r="C61" s="171">
        <v>0</v>
      </c>
      <c r="D61" s="171">
        <v>0</v>
      </c>
      <c r="E61" s="171">
        <v>0</v>
      </c>
      <c r="F61" s="167"/>
    </row>
    <row r="62" spans="1:6" ht="15.75" x14ac:dyDescent="0.25">
      <c r="A62" s="173" t="s">
        <v>131</v>
      </c>
      <c r="B62" s="171">
        <v>0</v>
      </c>
      <c r="C62" s="171">
        <v>0</v>
      </c>
      <c r="D62" s="171">
        <v>0</v>
      </c>
      <c r="E62" s="171">
        <v>0</v>
      </c>
      <c r="F62" s="167"/>
    </row>
    <row r="63" spans="1:6" ht="15.75" x14ac:dyDescent="0.25">
      <c r="A63" s="175"/>
      <c r="B63" s="176"/>
      <c r="C63" s="176"/>
      <c r="D63" s="176"/>
      <c r="E63" s="176"/>
      <c r="F63" s="177"/>
    </row>
    <row r="64" spans="1:6" ht="15.75" x14ac:dyDescent="0.25">
      <c r="A64" s="178"/>
      <c r="B64" s="149"/>
      <c r="C64" s="149"/>
      <c r="D64" s="149"/>
      <c r="E64" s="149"/>
      <c r="F64" s="179"/>
    </row>
    <row r="65" spans="1:6" ht="15.75" x14ac:dyDescent="0.25">
      <c r="A65" s="154" t="s">
        <v>134</v>
      </c>
      <c r="B65" s="155"/>
      <c r="C65" s="155"/>
      <c r="D65" s="155"/>
      <c r="E65" s="155"/>
      <c r="F65" s="156"/>
    </row>
    <row r="66" spans="1:6" ht="15.75" x14ac:dyDescent="0.25">
      <c r="A66" s="157"/>
      <c r="B66" s="158" t="s">
        <v>114</v>
      </c>
      <c r="C66" s="158" t="s">
        <v>115</v>
      </c>
      <c r="D66" s="158" t="s">
        <v>116</v>
      </c>
      <c r="E66" s="159"/>
      <c r="F66" s="160" t="s">
        <v>32</v>
      </c>
    </row>
    <row r="67" spans="1:6" ht="15.75" x14ac:dyDescent="0.25">
      <c r="A67" s="161" t="s">
        <v>117</v>
      </c>
      <c r="B67" s="162">
        <v>0</v>
      </c>
      <c r="C67" s="162">
        <v>0</v>
      </c>
      <c r="D67" s="162">
        <v>0</v>
      </c>
      <c r="E67" s="163"/>
      <c r="F67" s="164" t="s">
        <v>36</v>
      </c>
    </row>
    <row r="68" spans="1:6" ht="15.75" x14ac:dyDescent="0.25">
      <c r="A68" s="161" t="s">
        <v>118</v>
      </c>
      <c r="B68" s="162">
        <v>0</v>
      </c>
      <c r="C68" s="162">
        <v>0</v>
      </c>
      <c r="D68" s="162">
        <v>0</v>
      </c>
      <c r="E68" s="163"/>
      <c r="F68" s="165" t="s">
        <v>119</v>
      </c>
    </row>
    <row r="69" spans="1:6" ht="15.75" x14ac:dyDescent="0.25">
      <c r="A69" s="161" t="s">
        <v>120</v>
      </c>
      <c r="B69" s="162">
        <v>0</v>
      </c>
      <c r="C69" s="162">
        <v>0</v>
      </c>
      <c r="D69" s="162">
        <v>0</v>
      </c>
      <c r="E69" s="163"/>
      <c r="F69" s="164" t="s">
        <v>42</v>
      </c>
    </row>
    <row r="70" spans="1:6" ht="15.75" x14ac:dyDescent="0.25">
      <c r="A70" s="161" t="s">
        <v>43</v>
      </c>
      <c r="B70" s="162">
        <v>0</v>
      </c>
      <c r="C70" s="162">
        <v>0</v>
      </c>
      <c r="D70" s="162">
        <v>0</v>
      </c>
      <c r="E70" s="163"/>
      <c r="F70" s="164" t="s">
        <v>44</v>
      </c>
    </row>
    <row r="71" spans="1:6" ht="15.75" x14ac:dyDescent="0.25">
      <c r="A71" s="161" t="s">
        <v>46</v>
      </c>
      <c r="B71" s="162">
        <v>0</v>
      </c>
      <c r="C71" s="162">
        <v>0</v>
      </c>
      <c r="D71" s="162">
        <v>0</v>
      </c>
      <c r="E71" s="163"/>
      <c r="F71" s="164" t="s">
        <v>14</v>
      </c>
    </row>
    <row r="72" spans="1:6" ht="15.75" x14ac:dyDescent="0.25">
      <c r="A72" s="161" t="s">
        <v>121</v>
      </c>
      <c r="B72" s="162">
        <v>0</v>
      </c>
      <c r="C72" s="162">
        <v>0</v>
      </c>
      <c r="D72" s="162">
        <v>0</v>
      </c>
      <c r="E72" s="163"/>
      <c r="F72" s="165" t="s">
        <v>86</v>
      </c>
    </row>
    <row r="73" spans="1:6" ht="15.75" x14ac:dyDescent="0.25">
      <c r="A73" s="161"/>
      <c r="B73" s="163"/>
      <c r="C73" s="163"/>
      <c r="D73" s="163"/>
      <c r="E73" s="163"/>
      <c r="F73" s="167"/>
    </row>
    <row r="74" spans="1:6" ht="15.75" x14ac:dyDescent="0.25">
      <c r="A74" s="161"/>
      <c r="B74" s="163"/>
      <c r="C74" s="163"/>
      <c r="D74" s="163"/>
      <c r="E74" s="163"/>
      <c r="F74" s="167"/>
    </row>
    <row r="75" spans="1:6" ht="15.75" x14ac:dyDescent="0.25">
      <c r="A75" s="161"/>
      <c r="B75" s="168" t="s">
        <v>122</v>
      </c>
      <c r="C75" s="168" t="s">
        <v>123</v>
      </c>
      <c r="D75" s="169" t="s">
        <v>124</v>
      </c>
      <c r="E75" s="169" t="s">
        <v>125</v>
      </c>
      <c r="F75" s="167"/>
    </row>
    <row r="76" spans="1:6" ht="15.75" x14ac:dyDescent="0.25">
      <c r="A76" s="170" t="s">
        <v>126</v>
      </c>
      <c r="B76" s="171">
        <v>0</v>
      </c>
      <c r="C76" s="171">
        <v>0</v>
      </c>
      <c r="D76" s="171">
        <v>0</v>
      </c>
      <c r="E76" s="171">
        <v>0</v>
      </c>
      <c r="F76" s="167"/>
    </row>
    <row r="77" spans="1:6" ht="15.75" x14ac:dyDescent="0.25">
      <c r="A77" s="172" t="s">
        <v>127</v>
      </c>
      <c r="B77" s="163"/>
      <c r="C77" s="163"/>
      <c r="D77" s="163"/>
      <c r="E77" s="163"/>
      <c r="F77" s="167"/>
    </row>
    <row r="78" spans="1:6" ht="15.75" x14ac:dyDescent="0.25">
      <c r="A78" s="173" t="s">
        <v>128</v>
      </c>
      <c r="B78" s="171">
        <v>0</v>
      </c>
      <c r="C78" s="171">
        <v>0</v>
      </c>
      <c r="D78" s="171">
        <v>0</v>
      </c>
      <c r="E78" s="171">
        <v>0</v>
      </c>
      <c r="F78" s="167"/>
    </row>
    <row r="79" spans="1:6" ht="15.75" x14ac:dyDescent="0.25">
      <c r="A79" s="173" t="s">
        <v>129</v>
      </c>
      <c r="B79" s="171">
        <v>0</v>
      </c>
      <c r="C79" s="171">
        <v>0</v>
      </c>
      <c r="D79" s="171">
        <v>0</v>
      </c>
      <c r="E79" s="171">
        <v>0</v>
      </c>
      <c r="F79" s="167"/>
    </row>
    <row r="80" spans="1:6" ht="15.75" x14ac:dyDescent="0.25">
      <c r="A80" s="173" t="s">
        <v>130</v>
      </c>
      <c r="B80" s="171">
        <v>0</v>
      </c>
      <c r="C80" s="171">
        <v>0</v>
      </c>
      <c r="D80" s="171">
        <v>0</v>
      </c>
      <c r="E80" s="171">
        <v>0</v>
      </c>
      <c r="F80" s="167"/>
    </row>
    <row r="81" spans="1:6" ht="15.75" x14ac:dyDescent="0.25">
      <c r="A81" s="173" t="s">
        <v>131</v>
      </c>
      <c r="B81" s="171">
        <v>0</v>
      </c>
      <c r="C81" s="171">
        <v>0</v>
      </c>
      <c r="D81" s="171">
        <v>0</v>
      </c>
      <c r="E81" s="171">
        <v>0</v>
      </c>
      <c r="F81" s="167"/>
    </row>
    <row r="82" spans="1:6" ht="15.75" x14ac:dyDescent="0.25">
      <c r="A82" s="175"/>
      <c r="B82" s="176"/>
      <c r="C82" s="176"/>
      <c r="D82" s="176"/>
      <c r="E82" s="176"/>
      <c r="F82" s="177"/>
    </row>
    <row r="83" spans="1:6" ht="15.75" x14ac:dyDescent="0.25">
      <c r="A83" s="178"/>
      <c r="B83" s="149"/>
      <c r="C83" s="149"/>
      <c r="D83" s="149"/>
      <c r="E83" s="149"/>
      <c r="F83" s="179"/>
    </row>
    <row r="84" spans="1:6" ht="15.75" x14ac:dyDescent="0.25">
      <c r="A84" s="180" t="s">
        <v>54</v>
      </c>
      <c r="B84" s="181">
        <v>30000</v>
      </c>
      <c r="C84" s="155"/>
      <c r="D84" s="155"/>
      <c r="E84" s="155"/>
      <c r="F84" s="182" t="s">
        <v>55</v>
      </c>
    </row>
    <row r="85" spans="1:6" ht="15.75" x14ac:dyDescent="0.25">
      <c r="A85" s="161" t="s">
        <v>56</v>
      </c>
      <c r="B85" s="162">
        <v>12000</v>
      </c>
      <c r="C85" s="163"/>
      <c r="D85" s="163"/>
      <c r="E85" s="163"/>
      <c r="F85" s="165" t="s">
        <v>57</v>
      </c>
    </row>
    <row r="86" spans="1:6" ht="15.75" x14ac:dyDescent="0.25">
      <c r="A86" s="175" t="s">
        <v>58</v>
      </c>
      <c r="B86" s="183">
        <v>1</v>
      </c>
      <c r="C86" s="176"/>
      <c r="D86" s="176"/>
      <c r="E86" s="176"/>
      <c r="F86" s="184" t="s">
        <v>53</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
  <sheetViews>
    <sheetView workbookViewId="0">
      <selection activeCell="A7" sqref="A7"/>
    </sheetView>
  </sheetViews>
  <sheetFormatPr defaultRowHeight="15" x14ac:dyDescent="0.25"/>
  <cols>
    <col min="1" max="1" width="54.85546875" customWidth="1"/>
    <col min="2" max="2" width="11.140625" bestFit="1" customWidth="1"/>
    <col min="3" max="3" width="11.5703125" bestFit="1" customWidth="1"/>
    <col min="6" max="6" width="21" bestFit="1" customWidth="1"/>
  </cols>
  <sheetData>
    <row r="1" spans="1:13" ht="18.75" x14ac:dyDescent="0.3">
      <c r="A1" s="187" t="s">
        <v>150</v>
      </c>
      <c r="B1" s="188" t="s">
        <v>87</v>
      </c>
      <c r="C1" s="189" t="s">
        <v>26</v>
      </c>
      <c r="D1" s="190"/>
      <c r="E1" s="191"/>
      <c r="F1" s="191"/>
    </row>
    <row r="2" spans="1:13" ht="15.75" x14ac:dyDescent="0.25">
      <c r="A2" s="191"/>
      <c r="B2" s="191"/>
      <c r="C2" s="191"/>
      <c r="D2" s="191"/>
      <c r="E2" s="191"/>
      <c r="F2" s="191"/>
      <c r="H2" t="str">
        <f>B3</f>
        <v>Barley</v>
      </c>
      <c r="I2" t="str">
        <f>C3</f>
        <v>Canola</v>
      </c>
      <c r="J2" t="str">
        <f>D3</f>
        <v>Wheat</v>
      </c>
      <c r="K2" t="str">
        <f>E3</f>
        <v>Pulses</v>
      </c>
      <c r="L2" t="s">
        <v>51</v>
      </c>
    </row>
    <row r="3" spans="1:13" ht="15.75" x14ac:dyDescent="0.25">
      <c r="A3" s="192" t="s">
        <v>151</v>
      </c>
      <c r="B3" s="189" t="s">
        <v>152</v>
      </c>
      <c r="C3" s="193" t="s">
        <v>167</v>
      </c>
      <c r="D3" s="189" t="s">
        <v>168</v>
      </c>
      <c r="E3" s="189" t="s">
        <v>153</v>
      </c>
      <c r="F3" s="194" t="s">
        <v>32</v>
      </c>
      <c r="H3">
        <f>B5*B6</f>
        <v>1841</v>
      </c>
      <c r="I3">
        <f>C5*C6</f>
        <v>423</v>
      </c>
      <c r="J3">
        <f>D5*D6</f>
        <v>4530</v>
      </c>
      <c r="K3">
        <f>E5*E6</f>
        <v>1216</v>
      </c>
      <c r="L3">
        <f>SUM(H3:K3)</f>
        <v>8010</v>
      </c>
      <c r="M3" t="s">
        <v>164</v>
      </c>
    </row>
    <row r="4" spans="1:13" ht="15.75" x14ac:dyDescent="0.25">
      <c r="A4" s="195"/>
      <c r="B4" s="195"/>
      <c r="C4" s="195"/>
      <c r="D4" s="195"/>
      <c r="E4" s="195"/>
      <c r="F4" s="195"/>
    </row>
    <row r="5" spans="1:13" x14ac:dyDescent="0.25">
      <c r="A5" s="196" t="s">
        <v>154</v>
      </c>
      <c r="B5" s="197">
        <v>3.5</v>
      </c>
      <c r="C5" s="197">
        <v>1.8</v>
      </c>
      <c r="D5" s="197">
        <v>3</v>
      </c>
      <c r="E5" s="197">
        <v>1.6</v>
      </c>
      <c r="F5" s="198" t="s">
        <v>95</v>
      </c>
    </row>
    <row r="6" spans="1:13" x14ac:dyDescent="0.25">
      <c r="A6" s="198" t="s">
        <v>155</v>
      </c>
      <c r="B6" s="197">
        <v>526</v>
      </c>
      <c r="C6" s="197">
        <v>235</v>
      </c>
      <c r="D6" s="197">
        <v>1510</v>
      </c>
      <c r="E6" s="197">
        <v>760</v>
      </c>
      <c r="F6" s="198" t="s">
        <v>156</v>
      </c>
    </row>
    <row r="7" spans="1:13" x14ac:dyDescent="0.25">
      <c r="A7" s="196" t="s">
        <v>157</v>
      </c>
      <c r="B7" s="197" t="s">
        <v>158</v>
      </c>
      <c r="C7" s="197" t="s">
        <v>158</v>
      </c>
      <c r="D7" s="197" t="s">
        <v>158</v>
      </c>
      <c r="E7" s="197" t="s">
        <v>158</v>
      </c>
      <c r="F7" s="198" t="s">
        <v>159</v>
      </c>
    </row>
    <row r="8" spans="1:13" x14ac:dyDescent="0.25">
      <c r="A8" s="198" t="s">
        <v>160</v>
      </c>
      <c r="B8" s="197">
        <v>30</v>
      </c>
      <c r="C8" s="197">
        <v>30</v>
      </c>
      <c r="D8" s="197">
        <v>30</v>
      </c>
      <c r="E8" s="197">
        <v>0</v>
      </c>
      <c r="F8" s="198" t="s">
        <v>50</v>
      </c>
    </row>
    <row r="9" spans="1:13" ht="15.75" x14ac:dyDescent="0.25">
      <c r="A9" s="199" t="s">
        <v>161</v>
      </c>
      <c r="B9" s="200">
        <v>0</v>
      </c>
      <c r="C9" s="200">
        <v>0</v>
      </c>
      <c r="D9" s="200">
        <v>1</v>
      </c>
      <c r="E9" s="200">
        <v>0</v>
      </c>
      <c r="F9" s="198" t="s">
        <v>162</v>
      </c>
    </row>
    <row r="10" spans="1:13" ht="15.75" x14ac:dyDescent="0.25">
      <c r="A10" s="196" t="s">
        <v>163</v>
      </c>
      <c r="B10" s="20">
        <v>0</v>
      </c>
      <c r="C10" s="20">
        <v>0</v>
      </c>
      <c r="D10" s="20">
        <v>0</v>
      </c>
      <c r="E10" s="20">
        <v>0</v>
      </c>
      <c r="F10" s="198"/>
    </row>
    <row r="11" spans="1:13" ht="15.75" x14ac:dyDescent="0.25">
      <c r="A11" s="196" t="s">
        <v>54</v>
      </c>
      <c r="B11" s="20">
        <v>30000</v>
      </c>
      <c r="C11" s="195"/>
      <c r="D11" s="195"/>
      <c r="E11" s="195"/>
      <c r="F11" s="198" t="s">
        <v>55</v>
      </c>
    </row>
    <row r="12" spans="1:13" ht="15.75" x14ac:dyDescent="0.25">
      <c r="A12" s="196" t="s">
        <v>56</v>
      </c>
      <c r="B12" s="20">
        <v>12000</v>
      </c>
      <c r="C12" s="195"/>
      <c r="D12" s="201"/>
      <c r="E12" s="195"/>
      <c r="F12" s="198" t="s">
        <v>57</v>
      </c>
    </row>
    <row r="13" spans="1:13" ht="15.75" x14ac:dyDescent="0.25">
      <c r="A13" s="202" t="s">
        <v>58</v>
      </c>
      <c r="B13" s="59">
        <v>5</v>
      </c>
      <c r="C13" s="203"/>
      <c r="D13" s="24"/>
      <c r="E13" s="24"/>
      <c r="F13" s="204" t="s">
        <v>53</v>
      </c>
    </row>
    <row r="14" spans="1:13" ht="15.75" x14ac:dyDescent="0.25">
      <c r="A14" s="191"/>
      <c r="B14" s="191"/>
      <c r="C14" s="191"/>
      <c r="D14" s="191"/>
      <c r="E14" s="191"/>
      <c r="F14" s="191"/>
    </row>
  </sheetData>
  <dataValidations count="4">
    <dataValidation type="list" allowBlank="1" showInputMessage="1" showErrorMessage="1" promptTitle="Select crop4" sqref="E3">
      <formula1>$B$32:$B$47</formula1>
    </dataValidation>
    <dataValidation type="list" allowBlank="1" showInputMessage="1" showErrorMessage="1" promptTitle="Select Crop3" sqref="D3">
      <formula1>$B$32:$B$47</formula1>
    </dataValidation>
    <dataValidation type="list" allowBlank="1" showInputMessage="1" showErrorMessage="1" promptTitle="Select Crop2" sqref="C3">
      <formula1>$B$32:$B$47</formula1>
    </dataValidation>
    <dataValidation type="list" allowBlank="1" showInputMessage="1" showErrorMessage="1" promptTitle="Select Crop1" sqref="B3">
      <formula1>$B$32:$B$47</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Output comparisions</vt:lpstr>
      <vt:lpstr>Input data Dairy</vt:lpstr>
      <vt:lpstr>Input data Beef</vt:lpstr>
      <vt:lpstr>Input data Sheep</vt:lpstr>
      <vt:lpstr>Input Data Feedlots</vt:lpstr>
      <vt:lpstr>Input data Grains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Eckard</dc:creator>
  <cp:lastModifiedBy>Richard Eckard</cp:lastModifiedBy>
  <cp:lastPrinted>2014-02-17T21:28:17Z</cp:lastPrinted>
  <dcterms:created xsi:type="dcterms:W3CDTF">2014-02-17T21:17:59Z</dcterms:created>
  <dcterms:modified xsi:type="dcterms:W3CDTF">2014-02-19T23:22:11Z</dcterms:modified>
</cp:coreProperties>
</file>